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20" yWindow="120" windowWidth="14865" windowHeight="8835"/>
  </bookViews>
  <sheets>
    <sheet name="PARCELLA" sheetId="1" r:id="rId1"/>
    <sheet name="PRESTAZIONI ACC. TAB. B1" sheetId="2" r:id="rId2"/>
    <sheet name="494 INCREMENTI E MAGG. TAB. B2" sheetId="3" r:id="rId3"/>
  </sheets>
  <calcPr calcId="125725"/>
</workbook>
</file>

<file path=xl/calcChain.xml><?xml version="1.0" encoding="utf-8"?>
<calcChain xmlns="http://schemas.openxmlformats.org/spreadsheetml/2006/main">
  <c r="F38" i="1"/>
  <c r="F39"/>
  <c r="F8" i="3"/>
  <c r="AE8" s="1"/>
  <c r="D40" i="1" s="1"/>
  <c r="N40" s="1"/>
  <c r="L8" i="3"/>
  <c r="N8"/>
  <c r="P8"/>
  <c r="R8"/>
  <c r="T8"/>
  <c r="V8"/>
  <c r="X8"/>
  <c r="Z8"/>
  <c r="AB8"/>
  <c r="AD8"/>
  <c r="C40" i="1"/>
  <c r="J109"/>
  <c r="M111" s="1"/>
  <c r="F9" i="3"/>
  <c r="AE9" s="1"/>
  <c r="D41" i="1"/>
  <c r="H9" i="3"/>
  <c r="J9"/>
  <c r="L9"/>
  <c r="N9"/>
  <c r="P9"/>
  <c r="R9"/>
  <c r="T9"/>
  <c r="V9"/>
  <c r="X9"/>
  <c r="Z9"/>
  <c r="AB9"/>
  <c r="AD9"/>
  <c r="C41" i="1"/>
  <c r="AJ156"/>
  <c r="AF160" s="1"/>
  <c r="AE160" s="1"/>
  <c r="N86" s="1"/>
  <c r="F10" s="1"/>
  <c r="F7" i="2"/>
  <c r="F8"/>
  <c r="F9"/>
  <c r="F10"/>
  <c r="F11"/>
  <c r="F12"/>
  <c r="F13"/>
  <c r="F14"/>
  <c r="G11" i="1" s="1"/>
  <c r="F15" i="2"/>
  <c r="F16"/>
  <c r="F21" s="1"/>
  <c r="G15" i="1" s="1"/>
  <c r="F17" i="2"/>
  <c r="F18"/>
  <c r="F19"/>
  <c r="F20"/>
  <c r="O44"/>
  <c r="F22" s="1"/>
  <c r="F23" s="1"/>
  <c r="G20" i="1" s="1"/>
  <c r="F24" i="2"/>
  <c r="F27" s="1"/>
  <c r="G23" i="1" s="1"/>
  <c r="F25" i="2"/>
  <c r="F26"/>
  <c r="T96" i="1"/>
  <c r="D46"/>
  <c r="V6" i="3"/>
  <c r="V5"/>
  <c r="AE5" s="1"/>
  <c r="AD5"/>
  <c r="AD6"/>
  <c r="AD7"/>
  <c r="AB5"/>
  <c r="AB6"/>
  <c r="AB7"/>
  <c r="Z5"/>
  <c r="Z6"/>
  <c r="Z7"/>
  <c r="X5"/>
  <c r="X6"/>
  <c r="X7"/>
  <c r="V7"/>
  <c r="T5"/>
  <c r="T6"/>
  <c r="T7"/>
  <c r="R5"/>
  <c r="R6"/>
  <c r="R7"/>
  <c r="P6"/>
  <c r="N6"/>
  <c r="P5"/>
  <c r="P7"/>
  <c r="N5"/>
  <c r="N7"/>
  <c r="L5"/>
  <c r="L6"/>
  <c r="AE6" s="1"/>
  <c r="L7"/>
  <c r="AE7" s="1"/>
  <c r="D10"/>
  <c r="B6"/>
  <c r="B7"/>
  <c r="B8" s="1"/>
  <c r="B9" s="1"/>
  <c r="D37" i="1"/>
  <c r="C37"/>
  <c r="D38"/>
  <c r="C38"/>
  <c r="D39"/>
  <c r="C39"/>
  <c r="W85"/>
  <c r="V86"/>
  <c r="W86" s="1"/>
  <c r="W87"/>
  <c r="W88"/>
  <c r="W89"/>
  <c r="F48"/>
  <c r="I38"/>
  <c r="I39"/>
  <c r="A65"/>
  <c r="D51"/>
  <c r="R102"/>
  <c r="T102" s="1"/>
  <c r="U102" s="1"/>
  <c r="V102"/>
  <c r="R104"/>
  <c r="V104" s="1"/>
  <c r="T104"/>
  <c r="U104" s="1"/>
  <c r="R103"/>
  <c r="V103" s="1"/>
  <c r="R105"/>
  <c r="T105"/>
  <c r="U105" s="1"/>
  <c r="V105"/>
  <c r="R106"/>
  <c r="T106" s="1"/>
  <c r="U106" s="1"/>
  <c r="V106"/>
  <c r="J5"/>
  <c r="F27"/>
  <c r="O31" i="2"/>
  <c r="O39"/>
  <c r="O42"/>
  <c r="O47"/>
  <c r="O46"/>
  <c r="O45"/>
  <c r="O40"/>
  <c r="O41"/>
  <c r="O43"/>
  <c r="O38"/>
  <c r="O36"/>
  <c r="O37"/>
  <c r="O34"/>
  <c r="O35"/>
  <c r="O33"/>
  <c r="O32"/>
  <c r="N41" i="1"/>
  <c r="AE10" i="3" l="1"/>
  <c r="G24" i="1"/>
  <c r="T103"/>
  <c r="U103" s="1"/>
  <c r="N39"/>
  <c r="N38"/>
  <c r="J1"/>
  <c r="S122" s="1"/>
  <c r="S146" s="1"/>
  <c r="W146" s="1"/>
  <c r="N37"/>
  <c r="M106" s="1"/>
  <c r="AF170"/>
  <c r="AE170" s="1"/>
  <c r="N94" s="1"/>
  <c r="F18" s="1"/>
  <c r="AF169"/>
  <c r="AE169" s="1"/>
  <c r="N93" s="1"/>
  <c r="F17" s="1"/>
  <c r="AF164"/>
  <c r="AE164" s="1"/>
  <c r="N89" s="1"/>
  <c r="F13" s="1"/>
  <c r="AF175"/>
  <c r="AE175" s="1"/>
  <c r="N98" s="1"/>
  <c r="F22" s="1"/>
  <c r="AF163"/>
  <c r="AE163" s="1"/>
  <c r="N88" s="1"/>
  <c r="F12" s="1"/>
  <c r="AF171"/>
  <c r="AE171" s="1"/>
  <c r="N95" s="1"/>
  <c r="F19" s="1"/>
  <c r="AF165"/>
  <c r="AE165" s="1"/>
  <c r="N90" s="1"/>
  <c r="F14" s="1"/>
  <c r="AF159"/>
  <c r="AE159" s="1"/>
  <c r="N85" s="1"/>
  <c r="F9" s="1"/>
  <c r="AF174"/>
  <c r="AE174" s="1"/>
  <c r="N97" s="1"/>
  <c r="F21" s="1"/>
  <c r="AF168"/>
  <c r="AE168" s="1"/>
  <c r="M113"/>
  <c r="S139"/>
  <c r="W139" s="1"/>
  <c r="S84"/>
  <c r="N111"/>
  <c r="V107"/>
  <c r="S128" l="1"/>
  <c r="W128" s="1"/>
  <c r="S136"/>
  <c r="W136" s="1"/>
  <c r="S141"/>
  <c r="W141" s="1"/>
  <c r="S143"/>
  <c r="W143" s="1"/>
  <c r="S127"/>
  <c r="W127" s="1"/>
  <c r="S137"/>
  <c r="W137" s="1"/>
  <c r="S142"/>
  <c r="W142" s="1"/>
  <c r="S129"/>
  <c r="W129" s="1"/>
  <c r="D45"/>
  <c r="S151"/>
  <c r="W151" s="1"/>
  <c r="S130"/>
  <c r="W130" s="1"/>
  <c r="S147"/>
  <c r="W147" s="1"/>
  <c r="S149"/>
  <c r="W149" s="1"/>
  <c r="S152"/>
  <c r="W152" s="1"/>
  <c r="S138"/>
  <c r="W138" s="1"/>
  <c r="S144"/>
  <c r="W144" s="1"/>
  <c r="S135"/>
  <c r="W135" s="1"/>
  <c r="S150"/>
  <c r="W150" s="1"/>
  <c r="S132"/>
  <c r="W132" s="1"/>
  <c r="S133"/>
  <c r="W133" s="1"/>
  <c r="S148"/>
  <c r="W148" s="1"/>
  <c r="S140"/>
  <c r="W140" s="1"/>
  <c r="S131"/>
  <c r="W131" s="1"/>
  <c r="S134"/>
  <c r="W134" s="1"/>
  <c r="S145"/>
  <c r="W145" s="1"/>
  <c r="T122"/>
  <c r="F7" s="1"/>
  <c r="C61" s="1"/>
  <c r="J39" s="1"/>
  <c r="AE172"/>
  <c r="AE161"/>
  <c r="AE176"/>
  <c r="N92"/>
  <c r="F16" s="1"/>
  <c r="F24" s="1"/>
  <c r="G25" s="1"/>
  <c r="AE166"/>
  <c r="T86"/>
  <c r="U86" s="1"/>
  <c r="C29" s="1"/>
  <c r="F29" s="1"/>
  <c r="T88"/>
  <c r="U88" s="1"/>
  <c r="C31" s="1"/>
  <c r="F31" s="1"/>
  <c r="T85"/>
  <c r="U85" s="1"/>
  <c r="C28" s="1"/>
  <c r="F28" s="1"/>
  <c r="T87"/>
  <c r="U87" s="1"/>
  <c r="C30" s="1"/>
  <c r="F30" s="1"/>
  <c r="T89"/>
  <c r="U89" s="1"/>
  <c r="C32" s="1"/>
  <c r="F32" s="1"/>
  <c r="B61" l="1"/>
  <c r="J38" s="1"/>
  <c r="F26"/>
  <c r="D61"/>
  <c r="I40" s="1"/>
  <c r="S101"/>
  <c r="S105" s="1"/>
  <c r="F61"/>
  <c r="J41" s="1"/>
  <c r="A61"/>
  <c r="AE178"/>
  <c r="I41"/>
  <c r="F40"/>
  <c r="F33"/>
  <c r="J40" l="1"/>
  <c r="S106"/>
  <c r="S102"/>
  <c r="S103"/>
  <c r="S104"/>
  <c r="F41"/>
  <c r="J37"/>
  <c r="F37"/>
  <c r="I37"/>
  <c r="D67" s="1"/>
  <c r="A53" s="1"/>
  <c r="A67"/>
  <c r="F34"/>
  <c r="F35" s="1"/>
  <c r="F43" s="1"/>
  <c r="F42" l="1"/>
  <c r="J36"/>
  <c r="B53"/>
  <c r="F44"/>
  <c r="F45"/>
  <c r="F46" s="1"/>
  <c r="F47" l="1"/>
  <c r="F49" s="1"/>
  <c r="F50" s="1"/>
  <c r="F51" s="1"/>
  <c r="F52" s="1"/>
</calcChain>
</file>

<file path=xl/comments1.xml><?xml version="1.0" encoding="utf-8"?>
<comments xmlns="http://schemas.openxmlformats.org/spreadsheetml/2006/main">
  <authors>
    <author>A.L.</author>
    <author>Comune</author>
    <author>*Momy</author>
  </authors>
  <commentList>
    <comment ref="A1" authorId="0">
      <text>
        <r>
          <rPr>
            <sz val="8"/>
            <color indexed="81"/>
            <rFont val="Tahoma"/>
            <family val="2"/>
          </rPr>
          <t xml:space="preserve">
</t>
        </r>
        <r>
          <rPr>
            <b/>
            <sz val="8"/>
            <color indexed="81"/>
            <rFont val="Tahoma"/>
            <family val="2"/>
          </rPr>
          <t>Intestazione Studio Tecnico</t>
        </r>
        <r>
          <rPr>
            <sz val="8"/>
            <color indexed="81"/>
            <rFont val="Tahoma"/>
            <family val="2"/>
          </rPr>
          <t xml:space="preserve">
</t>
        </r>
      </text>
    </comment>
    <comment ref="A4" authorId="0">
      <text>
        <r>
          <rPr>
            <sz val="8"/>
            <color indexed="81"/>
            <rFont val="Tahoma"/>
            <family val="2"/>
          </rPr>
          <t xml:space="preserve">
</t>
        </r>
        <r>
          <rPr>
            <b/>
            <sz val="8"/>
            <color indexed="81"/>
            <rFont val="Tahoma"/>
            <family val="2"/>
          </rPr>
          <t xml:space="preserve">Campo per la descrizione dell'oggetto </t>
        </r>
      </text>
    </comment>
    <comment ref="B5" authorId="0">
      <text>
        <r>
          <rPr>
            <sz val="8"/>
            <color indexed="81"/>
            <rFont val="Tahoma"/>
            <family val="2"/>
          </rPr>
          <t xml:space="preserve">
Inserire la data</t>
        </r>
      </text>
    </comment>
    <comment ref="H5" authorId="0">
      <text>
        <r>
          <rPr>
            <sz val="8"/>
            <color indexed="81"/>
            <rFont val="Tahoma"/>
            <family val="2"/>
          </rPr>
          <t xml:space="preserve">
Selezionare </t>
        </r>
        <r>
          <rPr>
            <sz val="8"/>
            <color indexed="10"/>
            <rFont val="Tahoma"/>
            <family val="2"/>
          </rPr>
          <t>classe</t>
        </r>
        <r>
          <rPr>
            <sz val="8"/>
            <color indexed="81"/>
            <rFont val="Tahoma"/>
            <family val="2"/>
          </rPr>
          <t xml:space="preserve"> e  </t>
        </r>
        <r>
          <rPr>
            <sz val="8"/>
            <color indexed="10"/>
            <rFont val="Tahoma"/>
            <family val="2"/>
          </rPr>
          <t>categoria</t>
        </r>
        <r>
          <rPr>
            <sz val="8"/>
            <color indexed="81"/>
            <rFont val="Tahoma"/>
            <family val="2"/>
          </rPr>
          <t xml:space="preserve"> dei lavori in oggetto.
N.B.: sulla destra è riportata la descrizione dell'oggetto della categoria selezionata.</t>
        </r>
      </text>
    </comment>
    <comment ref="A6" authorId="0">
      <text>
        <r>
          <rPr>
            <sz val="8"/>
            <color indexed="81"/>
            <rFont val="Tahoma"/>
            <family val="2"/>
          </rPr>
          <t xml:space="preserve">
Inserire il luogo di emissione</t>
        </r>
      </text>
    </comment>
    <comment ref="B6" authorId="0">
      <text>
        <r>
          <rPr>
            <sz val="8"/>
            <color indexed="81"/>
            <rFont val="Tahoma"/>
            <family val="2"/>
          </rPr>
          <t xml:space="preserve">
Inserire la data</t>
        </r>
      </text>
    </comment>
    <comment ref="E6" authorId="0">
      <text>
        <r>
          <rPr>
            <b/>
            <sz val="8"/>
            <color indexed="81"/>
            <rFont val="Tahoma"/>
            <family val="2"/>
          </rPr>
          <t xml:space="preserve">
</t>
        </r>
        <r>
          <rPr>
            <sz val="8"/>
            <color indexed="81"/>
            <rFont val="Tahoma"/>
            <family val="2"/>
          </rPr>
          <t xml:space="preserve">Per importi inferiori a £. 50.000.000, gli onorari  sono stabiliti a discrezione entro il limite massimo dell'onorario corrispondente all'importo di £. 50.000.000;
per importi superiori a £. 100.000.000.000 si applica la % relativa all'importo di £. 100.000.000.000.
</t>
        </r>
        <r>
          <rPr>
            <sz val="8"/>
            <color indexed="10"/>
            <rFont val="Tahoma"/>
            <family val="2"/>
          </rPr>
          <t>art. 2 comma 1,2 del DECRETO 4/aprile/2001 G.U. n° 96 del 26/04/2001</t>
        </r>
      </text>
    </comment>
    <comment ref="H6" authorId="0">
      <text>
        <r>
          <rPr>
            <sz val="8"/>
            <color indexed="81"/>
            <rFont val="Tahoma"/>
            <family val="2"/>
          </rPr>
          <t xml:space="preserve">
Inserire l'</t>
        </r>
        <r>
          <rPr>
            <sz val="8"/>
            <color indexed="10"/>
            <rFont val="Tahoma"/>
            <family val="2"/>
          </rPr>
          <t>importo</t>
        </r>
        <r>
          <rPr>
            <sz val="8"/>
            <color indexed="81"/>
            <rFont val="Tahoma"/>
            <family val="2"/>
          </rPr>
          <t xml:space="preserve"> 
presunto dei lavori.
</t>
        </r>
      </text>
    </comment>
    <comment ref="F7" authorId="0">
      <text>
        <r>
          <rPr>
            <sz val="8"/>
            <color indexed="81"/>
            <rFont val="Tahoma"/>
            <family val="2"/>
          </rPr>
          <t xml:space="preserve">
Valore ottenuto dalla </t>
        </r>
        <r>
          <rPr>
            <sz val="8"/>
            <color indexed="10"/>
            <rFont val="Tahoma"/>
            <family val="2"/>
          </rPr>
          <t>Tabella A</t>
        </r>
        <r>
          <rPr>
            <sz val="8"/>
            <color indexed="81"/>
            <rFont val="Tahoma"/>
            <family val="2"/>
          </rPr>
          <t xml:space="preserve"> della  </t>
        </r>
        <r>
          <rPr>
            <b/>
            <sz val="8"/>
            <color indexed="81"/>
            <rFont val="Tahoma"/>
            <family val="2"/>
          </rPr>
          <t>G.U.</t>
        </r>
        <r>
          <rPr>
            <sz val="8"/>
            <color indexed="81"/>
            <rFont val="Tahoma"/>
            <family val="2"/>
          </rPr>
          <t xml:space="preserve">
</t>
        </r>
      </text>
    </comment>
    <comment ref="E8" authorId="1">
      <text>
        <r>
          <rPr>
            <sz val="8"/>
            <color indexed="81"/>
            <rFont val="Tahoma"/>
            <family val="2"/>
          </rPr>
          <t xml:space="preserve">
</t>
        </r>
        <r>
          <rPr>
            <b/>
            <sz val="8"/>
            <color indexed="81"/>
            <rFont val="Tahoma"/>
            <family val="2"/>
          </rPr>
          <t>Selesionare</t>
        </r>
        <r>
          <rPr>
            <sz val="8"/>
            <color indexed="81"/>
            <rFont val="Tahoma"/>
            <family val="2"/>
          </rPr>
          <t xml:space="preserve"> le caselle relative alle varie prestazioni da  eseguire</t>
        </r>
      </text>
    </comment>
    <comment ref="F8" authorId="0">
      <text>
        <r>
          <rPr>
            <sz val="8"/>
            <color indexed="81"/>
            <rFont val="Tahoma"/>
            <family val="2"/>
          </rPr>
          <t xml:space="preserve">
</t>
        </r>
        <r>
          <rPr>
            <sz val="8"/>
            <color indexed="10"/>
            <rFont val="Tahoma"/>
            <family val="2"/>
          </rPr>
          <t>Le aliquote base sono inserite automaticamente!!!</t>
        </r>
        <r>
          <rPr>
            <sz val="8"/>
            <color indexed="81"/>
            <rFont val="Tahoma"/>
            <family val="2"/>
          </rPr>
          <t xml:space="preserve">
</t>
        </r>
      </text>
    </comment>
    <comment ref="G8" authorId="0">
      <text>
        <r>
          <rPr>
            <sz val="8"/>
            <color indexed="81"/>
            <rFont val="Tahoma"/>
            <family val="2"/>
          </rPr>
          <t xml:space="preserve">
Valori di eventuali prestazioni integrative da </t>
        </r>
        <r>
          <rPr>
            <sz val="8"/>
            <color indexed="10"/>
            <rFont val="Tahoma"/>
            <family val="2"/>
          </rPr>
          <t>Tab. B1</t>
        </r>
        <r>
          <rPr>
            <sz val="8"/>
            <color indexed="81"/>
            <rFont val="Tahoma"/>
            <family val="2"/>
          </rPr>
          <t xml:space="preserve"> G.U.
</t>
        </r>
      </text>
    </comment>
    <comment ref="B11" authorId="0">
      <text>
        <r>
          <rPr>
            <b/>
            <sz val="8"/>
            <color indexed="81"/>
            <rFont val="Tahoma"/>
            <family val="2"/>
          </rPr>
          <t xml:space="preserve">
</t>
        </r>
        <r>
          <rPr>
            <sz val="8"/>
            <color indexed="81"/>
            <rFont val="Tahoma"/>
            <family val="2"/>
          </rPr>
          <t>INSERIRE EVENTUALE DESCRIZIONE DELLE PRESTAZIONI INTEGRATIVE;</t>
        </r>
        <r>
          <rPr>
            <b/>
            <sz val="8"/>
            <color indexed="81"/>
            <rFont val="Tahoma"/>
            <family val="2"/>
          </rPr>
          <t xml:space="preserve">
</t>
        </r>
        <r>
          <rPr>
            <sz val="8"/>
            <color indexed="81"/>
            <rFont val="Tahoma"/>
            <family val="2"/>
          </rPr>
          <t xml:space="preserve">
</t>
        </r>
      </text>
    </comment>
    <comment ref="G11" authorId="0">
      <text>
        <r>
          <rPr>
            <b/>
            <sz val="8"/>
            <color indexed="81"/>
            <rFont val="Tahoma"/>
            <family val="2"/>
          </rPr>
          <t xml:space="preserve">Valore inserito automaticamente dalla </t>
        </r>
        <r>
          <rPr>
            <b/>
            <sz val="8"/>
            <color indexed="10"/>
            <rFont val="Tahoma"/>
            <family val="2"/>
          </rPr>
          <t>Tabella B1</t>
        </r>
        <r>
          <rPr>
            <sz val="8"/>
            <color indexed="81"/>
            <rFont val="Tahoma"/>
            <family val="2"/>
          </rPr>
          <t xml:space="preserve">
</t>
        </r>
      </text>
    </comment>
    <comment ref="B15" authorId="0">
      <text>
        <r>
          <rPr>
            <sz val="8"/>
            <color indexed="81"/>
            <rFont val="Tahoma"/>
            <family val="2"/>
          </rPr>
          <t xml:space="preserve">
INSERIRE EVENTUALE DESCRIZIONE DELLE PRESTAZIONI INTEGRATIVE;
</t>
        </r>
      </text>
    </comment>
    <comment ref="G15" authorId="0">
      <text>
        <r>
          <rPr>
            <b/>
            <sz val="8"/>
            <color indexed="81"/>
            <rFont val="Tahoma"/>
            <family val="2"/>
          </rPr>
          <t xml:space="preserve">Valore inserito automaticamente 
dalla </t>
        </r>
        <r>
          <rPr>
            <b/>
            <sz val="8"/>
            <color indexed="10"/>
            <rFont val="Tahoma"/>
            <family val="2"/>
          </rPr>
          <t>Tabella B1</t>
        </r>
        <r>
          <rPr>
            <b/>
            <sz val="8"/>
            <color indexed="81"/>
            <rFont val="Tahoma"/>
            <family val="2"/>
          </rPr>
          <t xml:space="preserve">
</t>
        </r>
        <r>
          <rPr>
            <sz val="8"/>
            <color indexed="81"/>
            <rFont val="Tahoma"/>
            <family val="2"/>
          </rPr>
          <t xml:space="preserve">
</t>
        </r>
      </text>
    </comment>
    <comment ref="B20" authorId="0">
      <text>
        <r>
          <rPr>
            <sz val="8"/>
            <color indexed="81"/>
            <rFont val="Tahoma"/>
            <family val="2"/>
          </rPr>
          <t xml:space="preserve">
INSERIRE EVENTUALE DESCRIZIONE DELLE PRESTAZIONI INTEGRATIVE;
</t>
        </r>
      </text>
    </comment>
    <comment ref="G20" authorId="0">
      <text>
        <r>
          <rPr>
            <b/>
            <sz val="8"/>
            <color indexed="81"/>
            <rFont val="Tahoma"/>
            <family val="2"/>
          </rPr>
          <t xml:space="preserve">Valore inserito automaticamente
 dalla </t>
        </r>
        <r>
          <rPr>
            <b/>
            <sz val="8"/>
            <color indexed="10"/>
            <rFont val="Tahoma"/>
            <family val="2"/>
          </rPr>
          <t>Tabella B1</t>
        </r>
        <r>
          <rPr>
            <sz val="8"/>
            <color indexed="81"/>
            <rFont val="Tahoma"/>
            <family val="2"/>
          </rPr>
          <t xml:space="preserve">
</t>
        </r>
      </text>
    </comment>
    <comment ref="B23" authorId="0">
      <text>
        <r>
          <rPr>
            <sz val="8"/>
            <color indexed="81"/>
            <rFont val="Tahoma"/>
            <family val="2"/>
          </rPr>
          <t xml:space="preserve">
INSERIRE EVENTUALE DESCRIZIONE DELLE PRESTAZIONI INTEGRATIVE;
</t>
        </r>
      </text>
    </comment>
    <comment ref="G23" authorId="0">
      <text>
        <r>
          <rPr>
            <b/>
            <sz val="8"/>
            <color indexed="81"/>
            <rFont val="Tahoma"/>
            <family val="2"/>
          </rPr>
          <t>Valore inserito automaticamente
 dalla</t>
        </r>
        <r>
          <rPr>
            <b/>
            <sz val="8"/>
            <color indexed="10"/>
            <rFont val="Tahoma"/>
            <family val="2"/>
          </rPr>
          <t xml:space="preserve"> Tabella B1</t>
        </r>
      </text>
    </comment>
    <comment ref="F24" authorId="0">
      <text>
        <r>
          <rPr>
            <sz val="8"/>
            <color indexed="81"/>
            <rFont val="Tahoma"/>
            <family val="2"/>
          </rPr>
          <t xml:space="preserve">
Valore ottenuto dalla 
</t>
        </r>
        <r>
          <rPr>
            <sz val="8"/>
            <color indexed="10"/>
            <rFont val="Tahoma"/>
            <family val="2"/>
          </rPr>
          <t>Tabella B</t>
        </r>
        <r>
          <rPr>
            <sz val="8"/>
            <color indexed="81"/>
            <rFont val="Tahoma"/>
            <family val="2"/>
          </rPr>
          <t xml:space="preserve"> della </t>
        </r>
        <r>
          <rPr>
            <b/>
            <sz val="8"/>
            <color indexed="81"/>
            <rFont val="Tahoma"/>
            <family val="2"/>
          </rPr>
          <t>G.U.</t>
        </r>
      </text>
    </comment>
    <comment ref="G24" authorId="0">
      <text>
        <r>
          <rPr>
            <sz val="8"/>
            <color indexed="81"/>
            <rFont val="Tahoma"/>
            <family val="2"/>
          </rPr>
          <t xml:space="preserve">
Valore ottenuto dalla </t>
        </r>
        <r>
          <rPr>
            <sz val="8"/>
            <color indexed="10"/>
            <rFont val="Tahoma"/>
            <family val="2"/>
          </rPr>
          <t>Tab. B1</t>
        </r>
        <r>
          <rPr>
            <sz val="8"/>
            <color indexed="81"/>
            <rFont val="Tahoma"/>
            <family val="2"/>
          </rPr>
          <t xml:space="preserve"> della G.U.
</t>
        </r>
      </text>
    </comment>
    <comment ref="G25" authorId="1">
      <text>
        <r>
          <rPr>
            <b/>
            <sz val="8"/>
            <color indexed="81"/>
            <rFont val="Tahoma"/>
            <family val="2"/>
          </rPr>
          <t xml:space="preserve">
Somma </t>
        </r>
        <r>
          <rPr>
            <sz val="8"/>
            <color indexed="81"/>
            <rFont val="Tahoma"/>
            <family val="2"/>
          </rPr>
          <t xml:space="preserve">dei  valori ottenuti dalle </t>
        </r>
        <r>
          <rPr>
            <sz val="8"/>
            <color indexed="10"/>
            <rFont val="Tahoma"/>
            <family val="2"/>
          </rPr>
          <t>Tabelle B e B1</t>
        </r>
      </text>
    </comment>
    <comment ref="E27" authorId="0">
      <text>
        <r>
          <rPr>
            <b/>
            <sz val="8"/>
            <color indexed="81"/>
            <rFont val="Tahoma"/>
            <family val="2"/>
          </rPr>
          <t xml:space="preserve">
Selezionare</t>
        </r>
        <r>
          <rPr>
            <sz val="8"/>
            <color indexed="81"/>
            <rFont val="Tahoma"/>
            <family val="2"/>
          </rPr>
          <t xml:space="preserve"> la casella </t>
        </r>
        <r>
          <rPr>
            <sz val="8"/>
            <color indexed="12"/>
            <rFont val="Tahoma"/>
            <family val="2"/>
          </rPr>
          <t xml:space="preserve"> </t>
        </r>
        <r>
          <rPr>
            <sz val="8"/>
            <color indexed="81"/>
            <rFont val="Tahoma"/>
            <family val="2"/>
          </rPr>
          <t>nel caso  debba essere conteggiata</t>
        </r>
      </text>
    </comment>
    <comment ref="F27" authorId="0">
      <text>
        <r>
          <rPr>
            <sz val="8"/>
            <color indexed="81"/>
            <rFont val="Tahoma"/>
            <family val="2"/>
          </rPr>
          <t xml:space="preserve">
Per le classi diverse dalla I
verrà applicata automaticamente una riduzione pari al 30%</t>
        </r>
      </text>
    </comment>
    <comment ref="B34" authorId="1">
      <text>
        <r>
          <rPr>
            <sz val="8"/>
            <color indexed="81"/>
            <rFont val="Tahoma"/>
            <family val="2"/>
          </rPr>
          <t xml:space="preserve">
Selezionare l'eventuale maggiorazione
</t>
        </r>
      </text>
    </comment>
    <comment ref="D37" authorId="0">
      <text>
        <r>
          <rPr>
            <sz val="8"/>
            <color indexed="81"/>
            <rFont val="Tahoma"/>
            <family val="2"/>
          </rPr>
          <t xml:space="preserve">
Valori aliquote per eventuali incrementi e/o maggiorazioni inseriti automaticamente dalla Tabella  B2 (allegata):</t>
        </r>
      </text>
    </comment>
    <comment ref="H37" authorId="0">
      <text>
        <r>
          <rPr>
            <sz val="8"/>
            <color indexed="81"/>
            <rFont val="Tahoma"/>
            <family val="2"/>
          </rPr>
          <t xml:space="preserve">
minimo  € 206,58 
</t>
        </r>
      </text>
    </comment>
    <comment ref="H38" authorId="0">
      <text>
        <r>
          <rPr>
            <sz val="8"/>
            <color indexed="81"/>
            <rFont val="Tahoma"/>
            <family val="2"/>
          </rPr>
          <t xml:space="preserve">
minimo € 258,23</t>
        </r>
      </text>
    </comment>
    <comment ref="H39" authorId="1">
      <text>
        <r>
          <rPr>
            <sz val="8"/>
            <color indexed="81"/>
            <rFont val="Tahoma"/>
            <family val="2"/>
          </rPr>
          <t xml:space="preserve">
 minimo € 258,23
</t>
        </r>
      </text>
    </comment>
    <comment ref="H40" authorId="0">
      <text>
        <r>
          <rPr>
            <sz val="8"/>
            <color indexed="81"/>
            <rFont val="Tahoma"/>
            <family val="2"/>
          </rPr>
          <t xml:space="preserve">
minimo  € 774,68</t>
        </r>
      </text>
    </comment>
    <comment ref="H41" authorId="0">
      <text>
        <r>
          <rPr>
            <sz val="8"/>
            <color indexed="81"/>
            <rFont val="Tahoma"/>
            <family val="2"/>
          </rPr>
          <t xml:space="preserve">
minimo  € 1'291,14</t>
        </r>
      </text>
    </comment>
    <comment ref="E42" authorId="1">
      <text>
        <r>
          <rPr>
            <sz val="8"/>
            <color indexed="81"/>
            <rFont val="Tahoma"/>
            <family val="2"/>
          </rPr>
          <t xml:space="preserve">
Gli onorari per la sicurezza non sono 
soggetti a sconto</t>
        </r>
      </text>
    </comment>
    <comment ref="A44" authorId="1">
      <text>
        <r>
          <rPr>
            <sz val="8"/>
            <color indexed="81"/>
            <rFont val="Tahoma"/>
            <family val="2"/>
          </rPr>
          <t xml:space="preserve">
Lo sconto per le P.A. viene applicato su tutti gli onorari ad esclusione di quelli per la S</t>
        </r>
        <r>
          <rPr>
            <u/>
            <sz val="8"/>
            <color indexed="81"/>
            <rFont val="Tahoma"/>
            <family val="2"/>
          </rPr>
          <t xml:space="preserve">icurezza
</t>
        </r>
        <r>
          <rPr>
            <sz val="8"/>
            <color indexed="81"/>
            <rFont val="Tahoma"/>
            <family val="2"/>
          </rPr>
          <t>Art. 4 C.12 bis Legge 155/89, Riduzione 20%
Onorario Base</t>
        </r>
      </text>
    </comment>
    <comment ref="D44" authorId="2">
      <text>
        <r>
          <rPr>
            <b/>
            <sz val="8"/>
            <color indexed="81"/>
            <rFont val="Tahoma"/>
            <family val="2"/>
          </rPr>
          <t xml:space="preserve">
Eventuale sconto del 20 %.
</t>
        </r>
        <r>
          <rPr>
            <sz val="8"/>
            <color indexed="81"/>
            <rFont val="Tahoma"/>
            <family val="2"/>
          </rPr>
          <t xml:space="preserve">Riduzione percentuale prevista dalla legge per le prestazioni a favore delle Amm.ni ed Enti Pubblici, sugli onorari calcolati in base alle vigenti tariffe professionali </t>
        </r>
        <r>
          <rPr>
            <b/>
            <sz val="8"/>
            <color indexed="81"/>
            <rFont val="Tahoma"/>
            <family val="2"/>
          </rPr>
          <t xml:space="preserve">
(Art. 4 comma 12/bis della legge 26/04/1989, n°15)</t>
        </r>
        <r>
          <rPr>
            <sz val="8"/>
            <color indexed="81"/>
            <rFont val="Tahoma"/>
            <family val="2"/>
          </rPr>
          <t xml:space="preserve">
</t>
        </r>
      </text>
    </comment>
    <comment ref="E45" authorId="0">
      <text>
        <r>
          <rPr>
            <sz val="8"/>
            <color indexed="81"/>
            <rFont val="Tahoma"/>
            <family val="2"/>
          </rPr>
          <t xml:space="preserve">
valore della percentuale forfettaria delle spese 
ottenuto per interpolazione lineare tra i valori:
- 30% per           £.    50.000.000  valore Max
- 15% per     £. 100.000.000.000  valore min
</t>
        </r>
      </text>
    </comment>
    <comment ref="E46" authorId="0">
      <text>
        <r>
          <rPr>
            <sz val="8"/>
            <color indexed="81"/>
            <rFont val="Tahoma"/>
            <family val="2"/>
          </rPr>
          <t xml:space="preserve">
</t>
        </r>
        <r>
          <rPr>
            <b/>
            <sz val="8"/>
            <color indexed="81"/>
            <rFont val="Tahoma"/>
            <family val="2"/>
          </rPr>
          <t xml:space="preserve">Inserire l'eventuale sconto %.
</t>
        </r>
        <r>
          <rPr>
            <sz val="8"/>
            <color indexed="81"/>
            <rFont val="Tahoma"/>
            <family val="2"/>
          </rPr>
          <t>Sul rimborso delle spese previsto.</t>
        </r>
      </text>
    </comment>
  </commentList>
</comments>
</file>

<file path=xl/comments2.xml><?xml version="1.0" encoding="utf-8"?>
<comments xmlns="http://schemas.openxmlformats.org/spreadsheetml/2006/main">
  <authors>
    <author>*Momy</author>
    <author>A.L.</author>
  </authors>
  <commentList>
    <comment ref="F4" authorId="0">
      <text>
        <r>
          <rPr>
            <sz val="8"/>
            <color indexed="81"/>
            <rFont val="Tahoma"/>
            <family val="2"/>
          </rPr>
          <t xml:space="preserve">
</t>
        </r>
        <r>
          <rPr>
            <b/>
            <sz val="12"/>
            <color indexed="10"/>
            <rFont val="Tahoma"/>
            <family val="2"/>
          </rPr>
          <t>Selezionare</t>
        </r>
        <r>
          <rPr>
            <b/>
            <sz val="12"/>
            <color indexed="81"/>
            <rFont val="Tahoma"/>
            <family val="2"/>
          </rPr>
          <t xml:space="preserve"> la categoria corrispondente</t>
        </r>
        <r>
          <rPr>
            <sz val="8"/>
            <color indexed="81"/>
            <rFont val="Tahoma"/>
            <family val="2"/>
          </rPr>
          <t xml:space="preserve">
</t>
        </r>
      </text>
    </comment>
    <comment ref="E7" authorId="1">
      <text>
        <r>
          <rPr>
            <sz val="8"/>
            <color indexed="81"/>
            <rFont val="Tahoma"/>
            <family val="2"/>
          </rPr>
          <t xml:space="preserve">
Selezionare le caselle </t>
        </r>
        <r>
          <rPr>
            <b/>
            <sz val="8"/>
            <color indexed="18"/>
            <rFont val="Tahoma"/>
            <family val="2"/>
          </rPr>
          <t xml:space="preserve"> </t>
        </r>
        <r>
          <rPr>
            <sz val="8"/>
            <color indexed="81"/>
            <rFont val="Tahoma"/>
            <family val="2"/>
          </rPr>
          <t xml:space="preserve">relative alle prestazioni accessorie da eseguire
</t>
        </r>
      </text>
    </comment>
    <comment ref="F14" authorId="1">
      <text>
        <r>
          <rPr>
            <sz val="8"/>
            <color indexed="81"/>
            <rFont val="Tahoma"/>
            <family val="2"/>
          </rPr>
          <t xml:space="preserve">Valore che verrà inserito automaticamente nell' apposite caselle del foglio </t>
        </r>
        <r>
          <rPr>
            <sz val="8"/>
            <color indexed="12"/>
            <rFont val="Tahoma"/>
            <family val="2"/>
          </rPr>
          <t>PARCELLA</t>
        </r>
        <r>
          <rPr>
            <sz val="8"/>
            <color indexed="81"/>
            <rFont val="Tahoma"/>
            <family val="2"/>
          </rPr>
          <t xml:space="preserve">
</t>
        </r>
      </text>
    </comment>
  </commentList>
</comments>
</file>

<file path=xl/comments3.xml><?xml version="1.0" encoding="utf-8"?>
<comments xmlns="http://schemas.openxmlformats.org/spreadsheetml/2006/main">
  <authors>
    <author>A.L.</author>
  </authors>
  <commentList>
    <comment ref="AE5" authorId="0">
      <text>
        <r>
          <rPr>
            <sz val="8"/>
            <color indexed="81"/>
            <rFont val="Tahoma"/>
            <family val="2"/>
          </rPr>
          <t xml:space="preserve">Valori che verrànno inseriti 
automaticamente nella colonna 
relative del foglio </t>
        </r>
        <r>
          <rPr>
            <sz val="8"/>
            <color indexed="12"/>
            <rFont val="Tahoma"/>
            <family val="2"/>
          </rPr>
          <t xml:space="preserve">PARCELLA </t>
        </r>
      </text>
    </comment>
  </commentList>
</comments>
</file>

<file path=xl/sharedStrings.xml><?xml version="1.0" encoding="utf-8"?>
<sst xmlns="http://schemas.openxmlformats.org/spreadsheetml/2006/main" count="450" uniqueCount="293">
  <si>
    <t>Descrizione Classi e Categorie</t>
  </si>
  <si>
    <t>Parcella n°</t>
  </si>
  <si>
    <t>Categoria dei lavori</t>
  </si>
  <si>
    <t>Ib</t>
  </si>
  <si>
    <t>IMPORTO  LAVORI</t>
  </si>
  <si>
    <t>(A)</t>
  </si>
  <si>
    <t>TABELLA  A</t>
  </si>
  <si>
    <t>Onorari per ogni cento lire di ( A )</t>
  </si>
  <si>
    <t>(B)</t>
  </si>
  <si>
    <t>TABELLE  B/B1</t>
  </si>
  <si>
    <t>Aliquote Base (tab.B) ed integrative (tab. B1)  relative alla Progettazione e Direzione Lavori</t>
  </si>
  <si>
    <t>Tab B</t>
  </si>
  <si>
    <t>Tab. B1</t>
  </si>
  <si>
    <t>Progetto preliminare</t>
  </si>
  <si>
    <t>Relazioni, planimetrie, schemi grafici</t>
  </si>
  <si>
    <t>x</t>
  </si>
  <si>
    <t>Corrispettivi calcolati in base                             alla G.U. n° 96 del 26/04/2001</t>
  </si>
  <si>
    <t>Calcolo sommario spesa</t>
  </si>
  <si>
    <t>Progetto definitivo</t>
  </si>
  <si>
    <t>Relazione illustrativa, elaborati grafici per l'ottenimento autorizzazioni</t>
  </si>
  <si>
    <t>Disciplinare elementi tecnici</t>
  </si>
  <si>
    <t>Computo metrico estimativo, Quadro Economico</t>
  </si>
  <si>
    <t>Progetto esecutivo</t>
  </si>
  <si>
    <t>Relazione generale e specialistiche, elaborati grafici, calcoli esecutivi</t>
  </si>
  <si>
    <t>Particolari costruttivi e decorativi</t>
  </si>
  <si>
    <t>Schema di contratto, capitolato speciale d'appalto cronoprogramma</t>
  </si>
  <si>
    <t>Direzione dei Lavori</t>
  </si>
  <si>
    <t>Direzione dei lavori, assistenza al collaudo, prove di officina</t>
  </si>
  <si>
    <t>Liquidazione</t>
  </si>
  <si>
    <t>somma aliq.: base/integrative prestazioni parz.</t>
  </si>
  <si>
    <t>Tot. aliq. base + integrative prestazioni parziali</t>
  </si>
  <si>
    <t>(c1 + c2)</t>
  </si>
  <si>
    <t>( C )</t>
  </si>
  <si>
    <t>Onorari a percentuale</t>
  </si>
  <si>
    <t>( A x B x C )</t>
  </si>
  <si>
    <t>(D1)</t>
  </si>
  <si>
    <t>Tabella E</t>
  </si>
  <si>
    <t xml:space="preserve">fino a </t>
  </si>
  <si>
    <t xml:space="preserve">sul di più fino a </t>
  </si>
  <si>
    <t>oltre a</t>
  </si>
  <si>
    <t>sommano onorari misura e contabilità</t>
  </si>
  <si>
    <t>maggiorazioni &gt;</t>
  </si>
  <si>
    <t>Totale complessivo Onorari Misura e Contabilità</t>
  </si>
  <si>
    <t>(D2)</t>
  </si>
  <si>
    <t>TABELLA  B2</t>
  </si>
  <si>
    <t>Sicurezza</t>
  </si>
  <si>
    <t>Base</t>
  </si>
  <si>
    <t>Importo</t>
  </si>
  <si>
    <t>Prime indicazioni e prescrizioni</t>
  </si>
  <si>
    <t>(E1)</t>
  </si>
  <si>
    <t>Responsabile Lavori In fase progetto</t>
  </si>
  <si>
    <t>(E2)</t>
  </si>
  <si>
    <t>Responsabile Lavori In fase esecutiva</t>
  </si>
  <si>
    <t>(E3)</t>
  </si>
  <si>
    <t>Coordinatore per la progettazione</t>
  </si>
  <si>
    <t>(E4)</t>
  </si>
  <si>
    <t>Coordinatore per l'esecuzione</t>
  </si>
  <si>
    <t>(E5)</t>
  </si>
  <si>
    <t>(D3)</t>
  </si>
  <si>
    <t>(D)</t>
  </si>
  <si>
    <t>Sconto su onorari</t>
  </si>
  <si>
    <t>(d1)</t>
  </si>
  <si>
    <t>Spese</t>
  </si>
  <si>
    <t>(F)</t>
  </si>
  <si>
    <t>Sconto su spese</t>
  </si>
  <si>
    <t>( F )   x</t>
  </si>
  <si>
    <t>(f1)</t>
  </si>
  <si>
    <t>AMMONTARE ONORARI E SPESE</t>
  </si>
  <si>
    <t>(G)</t>
  </si>
  <si>
    <t>C.N.P.A.I.A.</t>
  </si>
  <si>
    <t>(H)</t>
  </si>
  <si>
    <t>Imponibile IVA</t>
  </si>
  <si>
    <t>(I)</t>
  </si>
  <si>
    <t>I.V.A.</t>
  </si>
  <si>
    <t>( I )   x</t>
  </si>
  <si>
    <t>(L)</t>
  </si>
  <si>
    <t>TOTALE PARCELLA</t>
  </si>
  <si>
    <t>fino a</t>
  </si>
  <si>
    <t>oltre fino a</t>
  </si>
  <si>
    <t xml:space="preserve">oltre </t>
  </si>
  <si>
    <t>nessuna maggiorazione                0%</t>
  </si>
  <si>
    <t>per aggiunte ed ampliamenti       10%</t>
  </si>
  <si>
    <t>per riparazioni e trasformazioni   20%</t>
  </si>
  <si>
    <t>per ordinaria manutenzione        40%</t>
  </si>
  <si>
    <t>I</t>
  </si>
  <si>
    <t>Costruzioni informate a grande semplicità, fabbricati rurali, magazzini, edifici provvisori senza importanza e simili. Solai in cemento armato o solettoni in laterizi per case di abitazione appoggianti su murature ordinarie per portate normali fino a 5 metri.</t>
  </si>
  <si>
    <t>Costruzioni rurali, industriali, civili, artistiche e decorative</t>
  </si>
  <si>
    <t>Edifici industriali di importanza costruttiva corrente. Edifici rurali di importanza speciale. Scuole, piccoli ospedali, case popolari, caserme,  prigioni, macelli, cimiteri, mercati, stazioni e simili qualora siano di media importanza. Organismi costruttivi in metallo.</t>
  </si>
  <si>
    <t>Gli edifici di cui alla lettera b) quando siano di importanza maggiore, scuole importanti ed istituti superiori, bagni e costruzioni di carattere sportivo, edifici di abitazione civile e di commercio, villini semplici e simili.</t>
  </si>
  <si>
    <t>Palazzi e case signorili, ville e villini signorili, giardini, palazzi pubblici importanti, teatri, cinema, chiese, banche, alberghi, edifici provvisori di carattere decorativo, serre ornamentali ed in genere tutti gli edifici di rilevante importanza tecnica ed architettonica. Costruzioni industriali con caratteristiche speciali e di peculiare importanza tecnica. Restauri artistici e piani regolatori parziali.</t>
  </si>
  <si>
    <t>Costruzioni di carattere prettamente artistico e monumentale. Chioschi, padiglioni, fontane, altari, monumenti commemorativi, costruzioni funerarie. Decorazione esterna o interna ed arredamento di edifici e di ambienti. Disegno di mobili, opere artistiche in metallo, in vetro, ecc.</t>
  </si>
  <si>
    <t>Strutture o parti di strutture complesse in cemento armato.</t>
  </si>
  <si>
    <t>Strutture o parti di strutture in cemento armato richiedenti speciale studio tecnico, ivi comprese le strutture antisismiche.</t>
  </si>
  <si>
    <t>Calcolo Aliquota Tabella A</t>
  </si>
  <si>
    <t>II</t>
  </si>
  <si>
    <t>Impianti per le industrie molitorie, cartarie, alimentari, delle fibre tessili naturali, del legno, del cuoio e simili.</t>
  </si>
  <si>
    <t>Impianti industraili completi e cioè: macchinario, apparecchi, servizi generali ed annessi necessari allo svolgimento dell' industria e compresi i fabbricati, quando questi siano parte integrante del macchinario e dei dispositivi industriali.</t>
  </si>
  <si>
    <t>A</t>
  </si>
  <si>
    <t>B</t>
  </si>
  <si>
    <t>C</t>
  </si>
  <si>
    <t>Impianti dell' industria chimica inorganica, della preparazione e distillazione dei combustibili, impianti siderurgici, officine meccaniche, cantieri navali, fabbriche di cemento, calce, laterizi, vetrerie e ceramiche, impianti per le industrie della fermentazione, chimico-alimentari e tintorie.</t>
  </si>
  <si>
    <t>Classe e categoria delle opere</t>
  </si>
  <si>
    <t>Importo delle opere Lire    (Input)</t>
  </si>
  <si>
    <t>% Tab.A</t>
  </si>
  <si>
    <t>Impianti dell' industria chimica inorganica, della priccola industria chimica speciale, impianti di metallurgia (esclusi quelli relativi al ferro), impianti per la preparazione ed il trattamento dei minerali per la sistemazione e coltivazione delle cave e miniere.</t>
  </si>
  <si>
    <t>III</t>
  </si>
  <si>
    <t>Impianti per la produzione e distribuzione del vapore, dell' energia elettrica e della forza motrice, per l'approvvigionamento, la preparazione e la distribuzione di acqua nell' interno di edifici o per scopi industriali, impianti di fognatura domestica od industriale ed opere relative al trattamento delle acque di rifiuto.</t>
  </si>
  <si>
    <t>Impianti per la produzione e la distribuzione del freddo, dell 'aria compressa, del vuoto, impianti di riscaldamento, di inumidimento a ventilazione, trasporti meccanici.</t>
  </si>
  <si>
    <t>Calcolo Percentuali Tabella A</t>
  </si>
  <si>
    <t>Impianti di illuminazione, telefoni, segnalazioni, controlli, ecc.</t>
  </si>
  <si>
    <t>IV</t>
  </si>
  <si>
    <t>Impianti termoelettrici, impianti dell'elettrochimica e dell'elettrometallurgia.</t>
  </si>
  <si>
    <t>Impianti Elettrici</t>
  </si>
  <si>
    <t>Centrali idroelettriche, stazioni di trasformazione e di conversione, impianti di trazione elettrica.</t>
  </si>
  <si>
    <t>Ia</t>
  </si>
  <si>
    <t>Impianti di linee e reti per la trasmissione e distribuzione di energia elettrica, telegrafia, telefonia, radiotelegrafia e radiotelefonia.</t>
  </si>
  <si>
    <t>V</t>
  </si>
  <si>
    <t>Macchine isolante e loro parti</t>
  </si>
  <si>
    <t>Ic</t>
  </si>
  <si>
    <t>VI</t>
  </si>
  <si>
    <t>Starde ordinarie, linee tramviarie e strade ferrate in pianura e collina, escluse le opere d' arte di importanza da compensarsi a parte.</t>
  </si>
  <si>
    <t>Ferrovie e strade</t>
  </si>
  <si>
    <t>Id</t>
  </si>
  <si>
    <t>Strade ordinarie, linee tramviarie e ferrovie di montagna o comunque con particolari difficoltà di studio, escuse le opere d' arte di importanza e le stazioni di tipi speciali, da compiersi a parte. Impianti teleferici e funicolari.</t>
  </si>
  <si>
    <t>Ie</t>
  </si>
  <si>
    <t>VII</t>
  </si>
  <si>
    <t>Bonifiche ed irrigaazioni a deflusso naturale, sistemazione di corsi d'acqua e di bacini montani.</t>
  </si>
  <si>
    <t>Bonifiche, irrigazioni, impianti idraulici per la produzione di energia elettrica e per la forza motrice, opere portuali e di navigazione interna, sistemazione di corsi d' acqua e di bacini monmtani, opere analoghe, escluse le opere d'arte di mportanza da computarsi a parte.</t>
  </si>
  <si>
    <t>If</t>
  </si>
  <si>
    <t>Bonifiche ed irrigazioni con sollevamento meccanico d 'acqua ( esclusi i macchinari ). - Deviazioni d' acqua per forza motrice, e produzione di energia elettrica.</t>
  </si>
  <si>
    <t>Ig</t>
  </si>
  <si>
    <t>Opere di navigazione interna e portuali.</t>
  </si>
  <si>
    <t>IIa</t>
  </si>
  <si>
    <t>VIII</t>
  </si>
  <si>
    <t>Impianti per provvista, condotta, distribuzione acqua .Foganture Urbane.</t>
  </si>
  <si>
    <t>IIb</t>
  </si>
  <si>
    <t>IX</t>
  </si>
  <si>
    <t>Ponti di muratura o di legname, costruzioni ed edifici ed opere idrauliche. Strutture in legno o metallo dei tipi ordinari.</t>
  </si>
  <si>
    <t>Ponti, manufatti isolati, strutture speciali</t>
  </si>
  <si>
    <t>IIc</t>
  </si>
  <si>
    <t>Dighe, conche, elevatori. Ponti di ferro. Opere metalliche di tipo speciale di notevole importanza costruttiva e richiedentii calcolazioni particolari.</t>
  </si>
  <si>
    <t>IIIa</t>
  </si>
  <si>
    <t>Gallerie, opere sotterranee e subacquee, fondazioni speciali.</t>
  </si>
  <si>
    <t>IIIb</t>
  </si>
  <si>
    <t>IIIc</t>
  </si>
  <si>
    <t>IVa</t>
  </si>
  <si>
    <t>IVb</t>
  </si>
  <si>
    <t>IVc</t>
  </si>
  <si>
    <t>VIa</t>
  </si>
  <si>
    <t>VIb</t>
  </si>
  <si>
    <t>VIIa</t>
  </si>
  <si>
    <t>VIIb</t>
  </si>
  <si>
    <t>VIIc</t>
  </si>
  <si>
    <t>IXa</t>
  </si>
  <si>
    <t>IXb</t>
  </si>
  <si>
    <t>IXc</t>
  </si>
  <si>
    <t>Fasi</t>
  </si>
  <si>
    <t>Descrizioni prestazioni parziali</t>
  </si>
  <si>
    <t>Classi e Categorie</t>
  </si>
  <si>
    <t>preliminare</t>
  </si>
  <si>
    <t>Definitivo</t>
  </si>
  <si>
    <t>Esecutivo</t>
  </si>
  <si>
    <t>D.L.</t>
  </si>
  <si>
    <t>a</t>
  </si>
  <si>
    <t>b</t>
  </si>
  <si>
    <t>Totale parziale</t>
  </si>
  <si>
    <t>c</t>
  </si>
  <si>
    <t>d</t>
  </si>
  <si>
    <t>e</t>
  </si>
  <si>
    <t>f</t>
  </si>
  <si>
    <t>g</t>
  </si>
  <si>
    <t>h</t>
  </si>
  <si>
    <t>Computo metrico estimativo definitivo, quadro economico, elenco prezzi ed eventuale analisi, quadro dell'incidenza percentuale della quantità di manod'opera</t>
  </si>
  <si>
    <t>i</t>
  </si>
  <si>
    <t>Direzione dei lavori</t>
  </si>
  <si>
    <t>l</t>
  </si>
  <si>
    <t>m</t>
  </si>
  <si>
    <t>Totale complessivo</t>
  </si>
  <si>
    <r>
      <t xml:space="preserve">CALCOLO ALIQUOTE INTEGRATIVE </t>
    </r>
    <r>
      <rPr>
        <b/>
        <u/>
        <sz val="10"/>
        <rFont val="Arial"/>
        <family val="2"/>
      </rPr>
      <t>TABELLA B1</t>
    </r>
    <r>
      <rPr>
        <b/>
        <sz val="10"/>
        <rFont val="Arial"/>
        <family val="2"/>
      </rPr>
      <t xml:space="preserve"> </t>
    </r>
    <r>
      <rPr>
        <b/>
        <sz val="8"/>
        <rFont val="Arial"/>
        <family val="2"/>
      </rPr>
      <t>(ulteriori prestazioni introdotte dalla L. 109/94, DPR 554/99)</t>
    </r>
  </si>
  <si>
    <t>FASI</t>
  </si>
  <si>
    <t>Descrizione prestazioni parziali</t>
  </si>
  <si>
    <t>Categoria</t>
  </si>
  <si>
    <t>NOTA</t>
  </si>
  <si>
    <t>aliquota</t>
  </si>
  <si>
    <t>PROGETTO PRELIMINARE</t>
  </si>
  <si>
    <t>m *</t>
  </si>
  <si>
    <t>Piano economico e finanziario di massima</t>
  </si>
  <si>
    <t>n **</t>
  </si>
  <si>
    <t>Capitolato speciale e prestazionale</t>
  </si>
  <si>
    <t>c1</t>
  </si>
  <si>
    <t>Relazione indagine geotecnica</t>
  </si>
  <si>
    <t>c2</t>
  </si>
  <si>
    <t>Relazione indagine idrogeologica</t>
  </si>
  <si>
    <t>c3</t>
  </si>
  <si>
    <t>Relazione indagine idraulica</t>
  </si>
  <si>
    <t>c4</t>
  </si>
  <si>
    <t>Relazione indagine sismica</t>
  </si>
  <si>
    <t>c5</t>
  </si>
  <si>
    <t>Relazione indagine archeologica</t>
  </si>
  <si>
    <t>sommano</t>
  </si>
  <si>
    <t>PROGETTO DEFINITIVO</t>
  </si>
  <si>
    <t>p</t>
  </si>
  <si>
    <t>Studio inserimento urbanistico</t>
  </si>
  <si>
    <t>q **</t>
  </si>
  <si>
    <t>Schema di contratto, Capitolato speciale App</t>
  </si>
  <si>
    <t>r1</t>
  </si>
  <si>
    <t>r2</t>
  </si>
  <si>
    <t>r3</t>
  </si>
  <si>
    <t>r4</t>
  </si>
  <si>
    <t>PROGETTO ESECUTIVO</t>
  </si>
  <si>
    <t>s</t>
  </si>
  <si>
    <t>Piano manutenmzione dell'opera</t>
  </si>
  <si>
    <t>DIREZIONE DEI LAVORI</t>
  </si>
  <si>
    <t>l2</t>
  </si>
  <si>
    <t>Controllo aggiornamento elaborati di progetto, aggiornamento dei manuali d'uso e manutenzione</t>
  </si>
  <si>
    <t>l3</t>
  </si>
  <si>
    <t>Coordinamento e supervisione dell'ufficio di direzione dei lavori</t>
  </si>
  <si>
    <t>l4</t>
  </si>
  <si>
    <t>Uficio della direzione dei lavori, per ogni addetto con qualifica di direttore operativo</t>
  </si>
  <si>
    <t>1a</t>
  </si>
  <si>
    <t>1b</t>
  </si>
  <si>
    <t>1c</t>
  </si>
  <si>
    <t>1d</t>
  </si>
  <si>
    <t>1e</t>
  </si>
  <si>
    <t>1f</t>
  </si>
  <si>
    <t>1g</t>
  </si>
  <si>
    <t>TABELLA B1 - ALIQUOTE INTEGRATIVE RELATIVE ALLA PROGETTAZIONE E DIREZIONE DEI LAVORI (ulteriori prestazioni introdotte dalla L. 109/94, DPR 554/99)</t>
  </si>
  <si>
    <t>Classi e categorie secondo l'elencazione dell'Art. 14 della L. 143/49</t>
  </si>
  <si>
    <t xml:space="preserve">I </t>
  </si>
  <si>
    <t>aliquote</t>
  </si>
  <si>
    <r>
      <t>CALCOLO INCREMENTI E MAGGIORAZIONI</t>
    </r>
    <r>
      <rPr>
        <b/>
        <u/>
        <sz val="12"/>
        <rFont val="Arial"/>
        <family val="2"/>
      </rPr>
      <t xml:space="preserve"> TABELLA B2</t>
    </r>
  </si>
  <si>
    <t>Fasi (di cui alla TABELLA B2)</t>
  </si>
  <si>
    <t>Incrementi</t>
  </si>
  <si>
    <t>Maggiorazioni per fattori di rischi particolari
(Allegato II, art. 11, c. 1, Dgls 494/1996)</t>
  </si>
  <si>
    <t>aliquote di base
(di cui alla TABELLA B2)
da applicarsi alle percentuali di TABELLA A</t>
  </si>
  <si>
    <t>Edifici soggetti a vincolo</t>
  </si>
  <si>
    <t>Adeguamento del piano e del fascicolo
(art. 5, c. 1, lett. b, Dlgs 494/1996)</t>
  </si>
  <si>
    <t>Incremento per coordinamento ed organizzazione attività ed informazione
(art. 5, c. 1, lett. c, Dlgs 494/1996)</t>
  </si>
  <si>
    <t>Lavori che comportino seppellimento o sprofondamento, caduta dall'alto, se aggravati dalla natura dell'attività e dei procedimenti o dalle condizioni ambientali in essere</t>
  </si>
  <si>
    <t>Lavori che espongono i lavoratori a sostanze chimiche o biologiche, che richiedano specifiche misure ed interventi dei coordinatori</t>
  </si>
  <si>
    <t>Lavori che espongono i lavoratori a radiazioni ionizzanti, che richiedano specifiche misure ed interventi dei coordinatori</t>
  </si>
  <si>
    <t>Lavori in prossimità di linee elettriche a conduttori nudi in tensione</t>
  </si>
  <si>
    <t>Lavori che espongono al rischio di annegamento</t>
  </si>
  <si>
    <t>Lavori sotterranei</t>
  </si>
  <si>
    <t>Lavori subacquei</t>
  </si>
  <si>
    <t>Lavori in cassoni</t>
  </si>
  <si>
    <t>Lavori comportanti l'impiego di esplosivi</t>
  </si>
  <si>
    <t>Lavori di montaggio e smontaggio di elementi prefabbricati pesanti</t>
  </si>
  <si>
    <t>Sommano Incrementi e maggiorazioni</t>
  </si>
  <si>
    <t>Responsabile dei lavori in fase di progetto</t>
  </si>
  <si>
    <t>Responsabile dei lavori in fase di esecuzione</t>
  </si>
  <si>
    <r>
      <t xml:space="preserve">N.B. Gli incrementi si applicano alle aliquote base e non si moltiplicano fra loro, le maggiorazioni si applicano singolarmente sull'onorario base eventualmente incrementato  </t>
    </r>
    <r>
      <rPr>
        <b/>
        <sz val="14"/>
        <color indexed="10"/>
        <rFont val="Arial"/>
        <family val="2"/>
      </rPr>
      <t xml:space="preserve">                               </t>
    </r>
    <r>
      <rPr>
        <b/>
        <sz val="12"/>
        <color indexed="10"/>
        <rFont val="Arial"/>
        <family val="2"/>
      </rPr>
      <t xml:space="preserve">   </t>
    </r>
  </si>
  <si>
    <t>o1</t>
  </si>
  <si>
    <t>o2</t>
  </si>
  <si>
    <t>o3</t>
  </si>
  <si>
    <t>o4</t>
  </si>
  <si>
    <t>o5</t>
  </si>
  <si>
    <t>(h) Computo metrico estimativo definitivo, quadro economico, elenco prezzi ed eventuale analisi, quadro dell'incidenza percentuale della quantità di mano d'opera</t>
  </si>
  <si>
    <t>(a) Relazioni, planimetrie, schemi grafici</t>
  </si>
  <si>
    <t>(b) Calcolo sommario spesa</t>
  </si>
  <si>
    <t>(c) Relazione illustrativa, elaborati grafici per l'ottenimento autorizzazioni</t>
  </si>
  <si>
    <t>(d) Disciplinare elementi tecnici</t>
  </si>
  <si>
    <t>(e) Computo metrico estimativo, Quadro Economico</t>
  </si>
  <si>
    <t>(f) Relazione generale e specialistiche, elaborati grafici, calcoli esecutivi</t>
  </si>
  <si>
    <t>(g) Particolari costruttivi e decorativi</t>
  </si>
  <si>
    <t>(i) Schema di contratto, capitolato speciale d'appalto cronoprogramma</t>
  </si>
  <si>
    <t>(l) Direzione dei lavori, assistenza al collaudo, prove di officina</t>
  </si>
  <si>
    <t>(l1) Liquidazione</t>
  </si>
  <si>
    <t>REL. 01 full</t>
  </si>
  <si>
    <t>%</t>
  </si>
  <si>
    <r>
      <t xml:space="preserve">Onorari sicurezza </t>
    </r>
    <r>
      <rPr>
        <sz val="9"/>
        <rFont val="Verdana"/>
        <family val="2"/>
      </rPr>
      <t>(non soggetti a sconto)</t>
    </r>
    <r>
      <rPr>
        <b/>
        <sz val="9"/>
        <rFont val="Verdana"/>
        <family val="2"/>
      </rPr>
      <t xml:space="preserve">            </t>
    </r>
    <r>
      <rPr>
        <sz val="9"/>
        <rFont val="Verdana"/>
        <family val="2"/>
      </rPr>
      <t xml:space="preserve">( E1+E2+E3+E4+E5 ) </t>
    </r>
  </si>
  <si>
    <r>
      <t xml:space="preserve">Totale Onorari </t>
    </r>
    <r>
      <rPr>
        <sz val="10"/>
        <rFont val="Verdana"/>
        <family val="2"/>
      </rPr>
      <t>(progettazione e contabitità)</t>
    </r>
  </si>
  <si>
    <t>Incrementi Magg. Tab. 2</t>
  </si>
  <si>
    <r>
      <t xml:space="preserve">Misura e Contabilità Lavori </t>
    </r>
    <r>
      <rPr>
        <b/>
        <sz val="7"/>
        <rFont val="Verdana"/>
        <family val="2"/>
      </rPr>
      <t>(per ogni cent. di € di A)</t>
    </r>
  </si>
  <si>
    <t>(D + D1)</t>
  </si>
  <si>
    <t>( D2 + D3 + d1 + F + f1)</t>
  </si>
  <si>
    <t>Totale complessivo aliquote base</t>
  </si>
  <si>
    <t>( D3 )   x</t>
  </si>
  <si>
    <t>I.N.P.S.</t>
  </si>
  <si>
    <t xml:space="preserve"> </t>
  </si>
  <si>
    <t>(H1)</t>
  </si>
  <si>
    <t>( G+H+H1+L )</t>
  </si>
  <si>
    <t>Valore inserito automaticamente  nell'apposita colonna del Foglio PARCELLA</t>
  </si>
  <si>
    <t>(4% x G )</t>
  </si>
  <si>
    <t>Selezionare le caselle  corrispondenti a incrementi o maggiorazioni oggetto dell'incarico</t>
  </si>
  <si>
    <t>Totale complessivo aliquote incrementi e maggiorazioni</t>
  </si>
  <si>
    <t>(G + H + H1)</t>
  </si>
  <si>
    <t>( D2 + D3 ) x</t>
  </si>
  <si>
    <t>Parcella.xls  Rel. 01 del 10/07/2003</t>
  </si>
  <si>
    <r>
      <t>(c</t>
    </r>
    <r>
      <rPr>
        <sz val="7"/>
        <rFont val="Verdana"/>
        <family val="2"/>
      </rPr>
      <t>1</t>
    </r>
    <r>
      <rPr>
        <sz val="8"/>
        <rFont val="Verdana"/>
        <family val="2"/>
      </rPr>
      <t>/c</t>
    </r>
    <r>
      <rPr>
        <sz val="7"/>
        <rFont val="Verdana"/>
        <family val="2"/>
      </rPr>
      <t>2</t>
    </r>
    <r>
      <rPr>
        <sz val="8"/>
        <rFont val="Verdana"/>
        <family val="2"/>
      </rPr>
      <t>)</t>
    </r>
  </si>
  <si>
    <t>piano di manutenzione</t>
  </si>
  <si>
    <t>4% x (G + H )</t>
  </si>
  <si>
    <t>POLICLINICO MONSERRATO</t>
  </si>
</sst>
</file>

<file path=xl/styles.xml><?xml version="1.0" encoding="utf-8"?>
<styleSheet xmlns="http://schemas.openxmlformats.org/spreadsheetml/2006/main">
  <numFmts count="17">
    <numFmt numFmtId="41" formatCode="_-* #,##0_-;\-* #,##0_-;_-* &quot;-&quot;_-;_-@_-"/>
    <numFmt numFmtId="164" formatCode="_-&quot;L.&quot;\ * #,##0_-;\-&quot;L.&quot;\ * #,##0_-;_-&quot;L.&quot;\ * &quot;-&quot;_-;_-@_-"/>
    <numFmt numFmtId="165" formatCode="_-&quot;£.&quot;\ * #,##0_-;\-&quot;£.&quot;\ * #,##0_-;_-&quot;£.&quot;\ * &quot;-&quot;_-;_-@_-"/>
    <numFmt numFmtId="166" formatCode="&quot;£.&quot;\ #,##0;\-&quot;£.&quot;\ #,##0"/>
    <numFmt numFmtId="167" formatCode="0.0000"/>
    <numFmt numFmtId="168" formatCode="0.000"/>
    <numFmt numFmtId="169" formatCode="&quot;£.&quot;\ #,##0"/>
    <numFmt numFmtId="170" formatCode="#,##0.0000"/>
    <numFmt numFmtId="171" formatCode="0.0000%"/>
    <numFmt numFmtId="172" formatCode="0.000%"/>
    <numFmt numFmtId="173" formatCode="0.00000"/>
    <numFmt numFmtId="174" formatCode="0.0000000000"/>
    <numFmt numFmtId="175" formatCode="[$€-2]\ #,##0.00"/>
    <numFmt numFmtId="176" formatCode="#,##0.00\ [$€-1]"/>
    <numFmt numFmtId="177" formatCode="_-[$€-2]\ * #.##_-;\-[$€-2]\ * #.##_-;_-[$€-2]\ * &quot;-&quot;_-;_-@_-"/>
    <numFmt numFmtId="178" formatCode="[$€-2]\ #.##;\-[$€-2]\ #.##"/>
    <numFmt numFmtId="179" formatCode="[$€-2]\ #.##"/>
  </numFmts>
  <fonts count="75">
    <font>
      <sz val="10"/>
      <name val="Arial"/>
    </font>
    <font>
      <sz val="10"/>
      <name val="Arial"/>
      <family val="2"/>
    </font>
    <font>
      <sz val="16"/>
      <name val="Tahoma"/>
      <family val="2"/>
    </font>
    <font>
      <sz val="10"/>
      <name val="Verdana"/>
      <family val="2"/>
    </font>
    <font>
      <sz val="16"/>
      <color indexed="57"/>
      <name val="Tahoma"/>
      <family val="2"/>
    </font>
    <font>
      <b/>
      <sz val="10"/>
      <name val="Verdana"/>
      <family val="2"/>
    </font>
    <font>
      <b/>
      <sz val="10"/>
      <color indexed="60"/>
      <name val="Verdana"/>
      <family val="2"/>
    </font>
    <font>
      <b/>
      <sz val="8"/>
      <name val="Verdana"/>
      <family val="2"/>
    </font>
    <font>
      <sz val="9"/>
      <name val="Verdana"/>
      <family val="2"/>
    </font>
    <font>
      <b/>
      <sz val="12"/>
      <name val="Verdana"/>
      <family val="2"/>
    </font>
    <font>
      <sz val="10"/>
      <color indexed="12"/>
      <name val="Verdana"/>
      <family val="2"/>
    </font>
    <font>
      <b/>
      <sz val="10"/>
      <color indexed="12"/>
      <name val="Verdana"/>
      <family val="2"/>
    </font>
    <font>
      <b/>
      <sz val="8"/>
      <color indexed="12"/>
      <name val="Verdana"/>
      <family val="2"/>
    </font>
    <font>
      <b/>
      <sz val="9"/>
      <name val="Verdana"/>
      <family val="2"/>
    </font>
    <font>
      <b/>
      <sz val="8"/>
      <color indexed="10"/>
      <name val="Verdana"/>
      <family val="2"/>
    </font>
    <font>
      <b/>
      <sz val="9"/>
      <color indexed="10"/>
      <name val="Verdana"/>
      <family val="2"/>
    </font>
    <font>
      <sz val="8"/>
      <name val="Arial"/>
      <family val="2"/>
    </font>
    <font>
      <b/>
      <sz val="8"/>
      <color indexed="12"/>
      <name val="Arial"/>
      <family val="2"/>
    </font>
    <font>
      <sz val="8"/>
      <color indexed="44"/>
      <name val="Verdana"/>
      <family val="2"/>
    </font>
    <font>
      <sz val="8"/>
      <color indexed="10"/>
      <name val="Arial"/>
      <family val="2"/>
    </font>
    <font>
      <sz val="9"/>
      <color indexed="55"/>
      <name val="Verdana"/>
      <family val="2"/>
    </font>
    <font>
      <sz val="10"/>
      <color indexed="55"/>
      <name val="Arial"/>
      <family val="2"/>
    </font>
    <font>
      <sz val="8"/>
      <name val="Verdana"/>
      <family val="2"/>
    </font>
    <font>
      <sz val="10"/>
      <color indexed="16"/>
      <name val="Verdana"/>
      <family val="2"/>
    </font>
    <font>
      <b/>
      <sz val="7"/>
      <name val="Verdana"/>
      <family val="2"/>
    </font>
    <font>
      <sz val="7"/>
      <color indexed="10"/>
      <name val="Arial"/>
      <family val="2"/>
    </font>
    <font>
      <sz val="8"/>
      <color indexed="12"/>
      <name val="Verdana"/>
      <family val="2"/>
    </font>
    <font>
      <sz val="8"/>
      <color indexed="10"/>
      <name val="Verdana"/>
      <family val="2"/>
    </font>
    <font>
      <sz val="10"/>
      <color indexed="55"/>
      <name val="Verdana"/>
      <family val="2"/>
    </font>
    <font>
      <sz val="7"/>
      <color indexed="10"/>
      <name val="Verdana"/>
      <family val="2"/>
    </font>
    <font>
      <sz val="7"/>
      <name val="Verdana"/>
      <family val="2"/>
    </font>
    <font>
      <b/>
      <sz val="10"/>
      <name val="Arial"/>
      <family val="2"/>
    </font>
    <font>
      <b/>
      <sz val="12"/>
      <color indexed="8"/>
      <name val="Arial"/>
      <family val="2"/>
    </font>
    <font>
      <b/>
      <sz val="10"/>
      <color indexed="8"/>
      <name val="Arial"/>
      <family val="2"/>
    </font>
    <font>
      <sz val="10"/>
      <name val="Arial"/>
      <family val="2"/>
    </font>
    <font>
      <sz val="10"/>
      <color indexed="8"/>
      <name val="Arial"/>
      <family val="2"/>
    </font>
    <font>
      <sz val="10"/>
      <color indexed="10"/>
      <name val="Arial"/>
      <family val="2"/>
    </font>
    <font>
      <b/>
      <sz val="12"/>
      <name val="Arial"/>
      <family val="2"/>
    </font>
    <font>
      <b/>
      <sz val="8"/>
      <name val="Arial"/>
      <family val="2"/>
    </font>
    <font>
      <b/>
      <sz val="8"/>
      <color indexed="10"/>
      <name val="Arial"/>
      <family val="2"/>
    </font>
    <font>
      <b/>
      <sz val="8"/>
      <color indexed="81"/>
      <name val="Tahoma"/>
      <family val="2"/>
    </font>
    <font>
      <sz val="8"/>
      <color indexed="81"/>
      <name val="Tahoma"/>
      <family val="2"/>
    </font>
    <font>
      <sz val="8"/>
      <color indexed="10"/>
      <name val="Tahoma"/>
      <family val="2"/>
    </font>
    <font>
      <sz val="8"/>
      <color indexed="12"/>
      <name val="Tahoma"/>
      <family val="2"/>
    </font>
    <font>
      <b/>
      <sz val="8"/>
      <color indexed="10"/>
      <name val="Tahoma"/>
      <family val="2"/>
    </font>
    <font>
      <sz val="8"/>
      <name val="Arial"/>
      <family val="2"/>
    </font>
    <font>
      <b/>
      <u/>
      <sz val="10"/>
      <name val="Arial"/>
      <family val="2"/>
    </font>
    <font>
      <sz val="9"/>
      <name val="Arial"/>
      <family val="2"/>
    </font>
    <font>
      <b/>
      <sz val="9"/>
      <color indexed="12"/>
      <name val="Arial"/>
      <family val="2"/>
    </font>
    <font>
      <b/>
      <sz val="10"/>
      <color indexed="10"/>
      <name val="Arial"/>
      <family val="2"/>
    </font>
    <font>
      <b/>
      <u/>
      <sz val="12"/>
      <color indexed="10"/>
      <name val="Arial"/>
      <family val="2"/>
    </font>
    <font>
      <b/>
      <sz val="9"/>
      <name val="Arial"/>
      <family val="2"/>
    </font>
    <font>
      <b/>
      <sz val="8"/>
      <color indexed="18"/>
      <name val="Tahoma"/>
      <family val="2"/>
    </font>
    <font>
      <b/>
      <u/>
      <sz val="12"/>
      <name val="Arial"/>
      <family val="2"/>
    </font>
    <font>
      <b/>
      <sz val="14"/>
      <color indexed="10"/>
      <name val="Arial"/>
      <family val="2"/>
    </font>
    <font>
      <b/>
      <sz val="12"/>
      <color indexed="10"/>
      <name val="Arial"/>
      <family val="2"/>
    </font>
    <font>
      <b/>
      <sz val="7"/>
      <name val="Arial"/>
      <family val="2"/>
    </font>
    <font>
      <b/>
      <sz val="7"/>
      <color indexed="12"/>
      <name val="Arial"/>
      <family val="2"/>
    </font>
    <font>
      <b/>
      <sz val="8"/>
      <color indexed="60"/>
      <name val="Verdana"/>
      <family val="2"/>
    </font>
    <font>
      <sz val="9"/>
      <color indexed="10"/>
      <name val="Arial"/>
      <family val="2"/>
    </font>
    <font>
      <sz val="10"/>
      <color indexed="14"/>
      <name val="Verdana"/>
      <family val="2"/>
    </font>
    <font>
      <b/>
      <sz val="8"/>
      <color indexed="8"/>
      <name val="Verdana"/>
      <family val="2"/>
    </font>
    <font>
      <b/>
      <sz val="12"/>
      <color indexed="10"/>
      <name val="Tahoma"/>
      <family val="2"/>
    </font>
    <font>
      <b/>
      <sz val="12"/>
      <color indexed="81"/>
      <name val="Tahoma"/>
      <family val="2"/>
    </font>
    <font>
      <sz val="6"/>
      <color indexed="16"/>
      <name val="Verdana"/>
      <family val="2"/>
    </font>
    <font>
      <sz val="7"/>
      <name val="Comic Sans MS"/>
      <family val="4"/>
    </font>
    <font>
      <sz val="8"/>
      <color indexed="12"/>
      <name val="Arial"/>
      <family val="2"/>
    </font>
    <font>
      <b/>
      <sz val="8"/>
      <color indexed="8"/>
      <name val="Arial"/>
      <family val="2"/>
    </font>
    <font>
      <u/>
      <sz val="8"/>
      <color indexed="81"/>
      <name val="Tahoma"/>
      <family val="2"/>
    </font>
    <font>
      <sz val="10"/>
      <color indexed="10"/>
      <name val="Verdana"/>
      <family val="2"/>
    </font>
    <font>
      <b/>
      <sz val="10"/>
      <color indexed="10"/>
      <name val="Verdana"/>
      <family val="2"/>
    </font>
    <font>
      <b/>
      <sz val="16"/>
      <name val="Arial Baltic"/>
      <family val="2"/>
      <charset val="186"/>
    </font>
    <font>
      <b/>
      <sz val="16"/>
      <name val="Tahoma"/>
      <family val="2"/>
    </font>
    <font>
      <sz val="7"/>
      <name val="Arial Baltic"/>
      <family val="2"/>
      <charset val="186"/>
    </font>
    <font>
      <sz val="10"/>
      <name val="Arial"/>
      <family val="2"/>
    </font>
  </fonts>
  <fills count="20">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21"/>
        <bgColor indexed="64"/>
      </patternFill>
    </fill>
    <fill>
      <patternFill patternType="solid">
        <fgColor indexed="44"/>
        <bgColor indexed="64"/>
      </patternFill>
    </fill>
    <fill>
      <patternFill patternType="solid">
        <fgColor indexed="15"/>
        <bgColor indexed="64"/>
      </patternFill>
    </fill>
    <fill>
      <patternFill patternType="solid">
        <fgColor indexed="41"/>
        <bgColor indexed="64"/>
      </patternFill>
    </fill>
    <fill>
      <patternFill patternType="solid">
        <fgColor indexed="9"/>
        <bgColor indexed="64"/>
      </patternFill>
    </fill>
    <fill>
      <patternFill patternType="solid">
        <fgColor indexed="50"/>
        <bgColor indexed="64"/>
      </patternFill>
    </fill>
    <fill>
      <patternFill patternType="solid">
        <fgColor indexed="51"/>
        <bgColor indexed="64"/>
      </patternFill>
    </fill>
    <fill>
      <patternFill patternType="solid">
        <fgColor indexed="11"/>
        <bgColor indexed="64"/>
      </patternFill>
    </fill>
    <fill>
      <patternFill patternType="solid">
        <fgColor indexed="46"/>
        <bgColor indexed="64"/>
      </patternFill>
    </fill>
    <fill>
      <patternFill patternType="solid">
        <fgColor indexed="45"/>
        <bgColor indexed="64"/>
      </patternFill>
    </fill>
    <fill>
      <patternFill patternType="solid">
        <fgColor indexed="47"/>
        <bgColor indexed="64"/>
      </patternFill>
    </fill>
    <fill>
      <patternFill patternType="solid">
        <fgColor indexed="14"/>
        <bgColor indexed="64"/>
      </patternFill>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indexed="55"/>
        <bgColor indexed="64"/>
      </patternFill>
    </fill>
  </fills>
  <borders count="8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thin">
        <color indexed="64"/>
      </top>
      <bottom/>
      <diagonal/>
    </border>
  </borders>
  <cellStyleXfs count="4">
    <xf numFmtId="0" fontId="0" fillId="0" borderId="0"/>
    <xf numFmtId="41"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759">
    <xf numFmtId="0" fontId="0" fillId="0" borderId="0" xfId="0"/>
    <xf numFmtId="0" fontId="3" fillId="0" borderId="0" xfId="0" applyFont="1" applyAlignment="1"/>
    <xf numFmtId="0" fontId="3" fillId="2" borderId="0" xfId="0" applyFont="1" applyFill="1" applyAlignment="1"/>
    <xf numFmtId="0" fontId="3" fillId="0" borderId="0" xfId="0" applyFont="1" applyAlignment="1" applyProtection="1">
      <protection locked="0"/>
    </xf>
    <xf numFmtId="0" fontId="3" fillId="3" borderId="0" xfId="0" applyFont="1" applyFill="1" applyAlignment="1" applyProtection="1">
      <protection locked="0"/>
    </xf>
    <xf numFmtId="0" fontId="4" fillId="0" borderId="0" xfId="0" applyFont="1" applyAlignment="1"/>
    <xf numFmtId="0" fontId="2" fillId="0" borderId="0" xfId="0" applyFont="1" applyAlignment="1"/>
    <xf numFmtId="0" fontId="2" fillId="0" borderId="0" xfId="0" applyFont="1" applyAlignment="1">
      <alignment horizontal="center"/>
    </xf>
    <xf numFmtId="0" fontId="5" fillId="0" borderId="0" xfId="0" applyFont="1" applyAlignment="1"/>
    <xf numFmtId="0" fontId="6" fillId="0" borderId="0" xfId="0" applyFont="1" applyAlignment="1">
      <alignment horizontal="center" vertical="center"/>
    </xf>
    <xf numFmtId="164" fontId="7" fillId="4" borderId="1" xfId="3" applyFont="1" applyFill="1" applyBorder="1" applyAlignment="1">
      <alignment horizontal="center" vertical="center" wrapText="1"/>
    </xf>
    <xf numFmtId="0" fontId="3" fillId="0" borderId="0" xfId="0" applyFont="1" applyAlignment="1">
      <alignment horizontal="center"/>
    </xf>
    <xf numFmtId="0" fontId="3" fillId="0" borderId="0" xfId="0" applyFont="1" applyBorder="1" applyAlignment="1"/>
    <xf numFmtId="0" fontId="9" fillId="5" borderId="2" xfId="0" applyFont="1" applyFill="1" applyBorder="1" applyAlignment="1">
      <alignment horizontal="center" vertical="center"/>
    </xf>
    <xf numFmtId="0" fontId="3" fillId="0" borderId="3" xfId="0" applyFont="1" applyBorder="1" applyAlignment="1">
      <alignment horizontal="left" vertical="center"/>
    </xf>
    <xf numFmtId="0" fontId="5" fillId="0" borderId="4" xfId="0" applyFont="1" applyFill="1" applyBorder="1" applyAlignment="1">
      <alignment horizontal="left" vertical="center"/>
    </xf>
    <xf numFmtId="0" fontId="3" fillId="0" borderId="5" xfId="0" applyFont="1" applyFill="1" applyBorder="1" applyAlignment="1">
      <alignment horizontal="center" vertical="center" wrapText="1"/>
    </xf>
    <xf numFmtId="0" fontId="5" fillId="0" borderId="4" xfId="0" applyFont="1" applyFill="1" applyBorder="1" applyAlignment="1">
      <alignment horizontal="right"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Continuous" vertical="center" wrapText="1"/>
    </xf>
    <xf numFmtId="14" fontId="11" fillId="0" borderId="8" xfId="0" applyNumberFormat="1" applyFont="1" applyBorder="1" applyAlignment="1" applyProtection="1">
      <alignment horizontal="center" vertical="center"/>
      <protection locked="0"/>
    </xf>
    <xf numFmtId="0" fontId="5" fillId="0" borderId="9" xfId="0" applyFont="1" applyFill="1" applyBorder="1" applyAlignment="1">
      <alignment horizontal="left" vertical="center"/>
    </xf>
    <xf numFmtId="0" fontId="3" fillId="0" borderId="10" xfId="0" applyFont="1" applyFill="1" applyBorder="1" applyAlignment="1">
      <alignment horizontal="center" vertical="center" wrapText="1"/>
    </xf>
    <xf numFmtId="0" fontId="7" fillId="0" borderId="11" xfId="0" applyFont="1" applyFill="1" applyBorder="1" applyAlignment="1">
      <alignment horizontal="centerContinuous" vertical="center" wrapText="1"/>
    </xf>
    <xf numFmtId="0" fontId="7" fillId="0" borderId="12" xfId="0" applyFont="1" applyFill="1" applyBorder="1" applyAlignment="1">
      <alignment horizontal="left" vertical="center"/>
    </xf>
    <xf numFmtId="0" fontId="20" fillId="0" borderId="0" xfId="0" applyFont="1" applyFill="1" applyBorder="1" applyAlignment="1">
      <alignment horizontal="center" vertical="center" wrapText="1"/>
    </xf>
    <xf numFmtId="0" fontId="21" fillId="0" borderId="0" xfId="0" applyFont="1" applyBorder="1" applyAlignment="1"/>
    <xf numFmtId="0" fontId="22" fillId="0" borderId="13" xfId="0" applyFont="1" applyBorder="1" applyAlignment="1">
      <alignment horizontal="center" vertical="center"/>
    </xf>
    <xf numFmtId="0" fontId="3" fillId="0" borderId="0" xfId="0" applyFont="1" applyAlignment="1">
      <alignment vertical="center"/>
    </xf>
    <xf numFmtId="0" fontId="3" fillId="2" borderId="0" xfId="0" applyFont="1" applyFill="1" applyAlignment="1">
      <alignment vertical="center"/>
    </xf>
    <xf numFmtId="0" fontId="3" fillId="0" borderId="0" xfId="0" applyFont="1" applyAlignment="1" applyProtection="1">
      <alignment vertical="center"/>
      <protection locked="0"/>
    </xf>
    <xf numFmtId="0" fontId="3" fillId="3" borderId="0" xfId="0" applyFont="1" applyFill="1" applyAlignment="1" applyProtection="1">
      <alignment vertical="center"/>
      <protection locked="0"/>
    </xf>
    <xf numFmtId="0" fontId="3" fillId="0" borderId="14" xfId="0" applyFont="1" applyBorder="1" applyAlignment="1"/>
    <xf numFmtId="0" fontId="22" fillId="0" borderId="15" xfId="0" applyFont="1" applyBorder="1" applyAlignment="1">
      <alignment horizontal="left"/>
    </xf>
    <xf numFmtId="169" fontId="22" fillId="0" borderId="16" xfId="0" applyNumberFormat="1" applyFont="1" applyBorder="1" applyAlignment="1">
      <alignment horizontal="right"/>
    </xf>
    <xf numFmtId="169" fontId="27" fillId="0" borderId="16" xfId="0" applyNumberFormat="1" applyFont="1" applyBorder="1" applyAlignment="1">
      <alignment horizontal="right"/>
    </xf>
    <xf numFmtId="170" fontId="7" fillId="0" borderId="17" xfId="0" applyNumberFormat="1" applyFont="1" applyBorder="1" applyAlignment="1">
      <alignment horizontal="right"/>
    </xf>
    <xf numFmtId="0" fontId="3" fillId="0" borderId="11" xfId="0" applyFont="1" applyBorder="1" applyAlignment="1"/>
    <xf numFmtId="0" fontId="3" fillId="0" borderId="18" xfId="0" applyFont="1" applyBorder="1" applyAlignment="1"/>
    <xf numFmtId="0" fontId="22" fillId="0" borderId="19" xfId="0" applyFont="1" applyBorder="1" applyAlignment="1">
      <alignment horizontal="left"/>
    </xf>
    <xf numFmtId="0" fontId="24" fillId="0" borderId="20" xfId="0" applyFont="1" applyBorder="1" applyAlignment="1">
      <alignment horizontal="center" vertical="center"/>
    </xf>
    <xf numFmtId="166" fontId="3" fillId="0" borderId="0" xfId="0" applyNumberFormat="1" applyFont="1" applyAlignment="1"/>
    <xf numFmtId="0" fontId="7" fillId="0" borderId="21" xfId="0" applyFont="1" applyFill="1" applyBorder="1" applyAlignment="1">
      <alignment horizontal="center" vertical="center" wrapText="1"/>
    </xf>
    <xf numFmtId="0" fontId="3" fillId="0" borderId="22" xfId="0" applyFont="1" applyFill="1" applyBorder="1" applyAlignment="1">
      <alignment horizontal="centerContinuous" vertical="center" wrapText="1"/>
    </xf>
    <xf numFmtId="0" fontId="22" fillId="0" borderId="15" xfId="0" applyFont="1" applyFill="1" applyBorder="1" applyAlignment="1">
      <alignment horizontal="left" vertical="center"/>
    </xf>
    <xf numFmtId="0" fontId="13" fillId="0" borderId="16" xfId="0" applyFont="1" applyFill="1" applyBorder="1" applyAlignment="1" applyProtection="1">
      <alignment horizontal="left" vertical="center"/>
    </xf>
    <xf numFmtId="0" fontId="7" fillId="0" borderId="23" xfId="0" applyFont="1" applyFill="1" applyBorder="1" applyAlignment="1">
      <alignment horizontal="center" vertical="center"/>
    </xf>
    <xf numFmtId="167" fontId="27" fillId="0" borderId="13" xfId="0" applyNumberFormat="1" applyFont="1" applyFill="1" applyBorder="1" applyAlignment="1">
      <alignment horizontal="center" vertical="center" wrapText="1"/>
    </xf>
    <xf numFmtId="0" fontId="22" fillId="0" borderId="24" xfId="0" applyFont="1" applyFill="1" applyBorder="1" applyAlignment="1">
      <alignment horizontal="left" vertical="center"/>
    </xf>
    <xf numFmtId="0" fontId="5" fillId="0" borderId="21" xfId="0" applyFont="1" applyFill="1" applyBorder="1" applyAlignment="1" applyProtection="1">
      <alignment horizontal="left" vertical="center"/>
    </xf>
    <xf numFmtId="0" fontId="22" fillId="0" borderId="19" xfId="0" applyFont="1" applyFill="1" applyBorder="1" applyAlignment="1">
      <alignment horizontal="left" vertical="center"/>
    </xf>
    <xf numFmtId="0" fontId="5" fillId="0" borderId="10" xfId="0" applyFont="1" applyFill="1" applyBorder="1" applyAlignment="1" applyProtection="1">
      <alignment horizontal="left" vertical="center"/>
    </xf>
    <xf numFmtId="0" fontId="7" fillId="0" borderId="11" xfId="0" applyFont="1" applyFill="1" applyBorder="1" applyAlignment="1">
      <alignment horizontal="center" vertical="center"/>
    </xf>
    <xf numFmtId="0" fontId="22" fillId="0" borderId="5" xfId="0" applyFont="1" applyFill="1" applyBorder="1" applyAlignment="1">
      <alignment horizontal="justify" vertical="center"/>
    </xf>
    <xf numFmtId="0" fontId="7" fillId="0" borderId="25" xfId="0" applyFont="1" applyFill="1" applyBorder="1" applyAlignment="1">
      <alignment horizontal="center" vertical="center"/>
    </xf>
    <xf numFmtId="0" fontId="8" fillId="0" borderId="0" xfId="0" applyFont="1" applyAlignment="1"/>
    <xf numFmtId="0" fontId="3" fillId="6" borderId="0" xfId="0" applyFont="1" applyFill="1" applyAlignment="1"/>
    <xf numFmtId="0" fontId="3" fillId="6" borderId="0" xfId="0" applyFont="1" applyFill="1" applyAlignment="1">
      <alignment horizontal="center"/>
    </xf>
    <xf numFmtId="0" fontId="3" fillId="2" borderId="0" xfId="0" applyFont="1" applyFill="1" applyAlignment="1" applyProtection="1">
      <alignment vertical="center"/>
      <protection locked="0"/>
    </xf>
    <xf numFmtId="0" fontId="3" fillId="6" borderId="0" xfId="0" applyFont="1" applyFill="1" applyAlignment="1" applyProtection="1">
      <alignment vertical="center"/>
      <protection locked="0"/>
    </xf>
    <xf numFmtId="0" fontId="3" fillId="6" borderId="0" xfId="0" applyFont="1" applyFill="1" applyAlignment="1" applyProtection="1">
      <protection locked="0"/>
    </xf>
    <xf numFmtId="0" fontId="3" fillId="2" borderId="26" xfId="0" applyFont="1" applyFill="1" applyBorder="1" applyAlignment="1" applyProtection="1">
      <protection locked="0"/>
    </xf>
    <xf numFmtId="0" fontId="3" fillId="0" borderId="27" xfId="0" applyFont="1" applyBorder="1" applyAlignment="1" applyProtection="1">
      <protection locked="0"/>
    </xf>
    <xf numFmtId="0" fontId="3" fillId="0" borderId="28" xfId="0" applyFont="1" applyBorder="1" applyAlignment="1" applyProtection="1">
      <protection locked="0"/>
    </xf>
    <xf numFmtId="0" fontId="3" fillId="2" borderId="0" xfId="0" applyFont="1" applyFill="1" applyAlignment="1" applyProtection="1">
      <protection locked="0"/>
    </xf>
    <xf numFmtId="0" fontId="3" fillId="2" borderId="29" xfId="0" applyFont="1" applyFill="1" applyBorder="1" applyAlignment="1" applyProtection="1">
      <protection locked="0"/>
    </xf>
    <xf numFmtId="0" fontId="3" fillId="0" borderId="0" xfId="0" applyFont="1" applyBorder="1" applyAlignment="1" applyProtection="1">
      <protection locked="0"/>
    </xf>
    <xf numFmtId="0" fontId="3" fillId="0" borderId="30" xfId="0" applyFont="1" applyBorder="1" applyAlignment="1" applyProtection="1">
      <protection locked="0"/>
    </xf>
    <xf numFmtId="0" fontId="3" fillId="0" borderId="17" xfId="0" applyFont="1" applyBorder="1" applyAlignment="1" applyProtection="1">
      <protection locked="0"/>
    </xf>
    <xf numFmtId="166" fontId="28" fillId="2" borderId="31" xfId="0" applyNumberFormat="1" applyFont="1" applyFill="1" applyBorder="1" applyAlignment="1" applyProtection="1">
      <protection locked="0"/>
    </xf>
    <xf numFmtId="0" fontId="3" fillId="0" borderId="32" xfId="0" applyFont="1" applyBorder="1" applyAlignment="1" applyProtection="1">
      <protection locked="0"/>
    </xf>
    <xf numFmtId="0" fontId="3" fillId="0" borderId="16" xfId="0" applyFont="1" applyBorder="1" applyAlignment="1" applyProtection="1">
      <protection locked="0"/>
    </xf>
    <xf numFmtId="0" fontId="3" fillId="0" borderId="9" xfId="0" applyFont="1" applyBorder="1" applyAlignment="1" applyProtection="1">
      <protection locked="0"/>
    </xf>
    <xf numFmtId="0" fontId="3" fillId="0" borderId="10" xfId="0" applyFont="1" applyBorder="1" applyAlignment="1" applyProtection="1">
      <protection locked="0"/>
    </xf>
    <xf numFmtId="2" fontId="8" fillId="0" borderId="13" xfId="0" applyNumberFormat="1" applyFont="1" applyFill="1" applyBorder="1" applyAlignment="1" applyProtection="1">
      <alignment horizontal="right" vertical="center"/>
      <protection locked="0"/>
    </xf>
    <xf numFmtId="0" fontId="3" fillId="0" borderId="33" xfId="0" applyFont="1" applyBorder="1" applyAlignment="1" applyProtection="1">
      <protection locked="0"/>
    </xf>
    <xf numFmtId="166" fontId="22" fillId="0" borderId="0" xfId="0" applyNumberFormat="1" applyFont="1" applyBorder="1" applyAlignment="1" applyProtection="1">
      <protection locked="0"/>
    </xf>
    <xf numFmtId="166" fontId="22" fillId="0" borderId="34" xfId="0" applyNumberFormat="1" applyFont="1" applyBorder="1" applyAlignment="1" applyProtection="1">
      <protection locked="0"/>
    </xf>
    <xf numFmtId="170" fontId="22" fillId="0" borderId="31" xfId="0" applyNumberFormat="1" applyFont="1" applyBorder="1" applyAlignment="1">
      <alignment horizontal="right"/>
    </xf>
    <xf numFmtId="173" fontId="3" fillId="0" borderId="31" xfId="0" applyNumberFormat="1" applyFont="1" applyBorder="1" applyAlignment="1" applyProtection="1">
      <protection locked="0"/>
    </xf>
    <xf numFmtId="0" fontId="8" fillId="0" borderId="35" xfId="0" applyFont="1" applyFill="1" applyBorder="1" applyAlignment="1" applyProtection="1">
      <alignment horizontal="right" vertical="center"/>
      <protection locked="0"/>
    </xf>
    <xf numFmtId="2" fontId="8" fillId="0" borderId="35" xfId="0" applyNumberFormat="1" applyFont="1" applyFill="1" applyBorder="1" applyAlignment="1" applyProtection="1">
      <alignment horizontal="right" vertical="center"/>
      <protection locked="0"/>
    </xf>
    <xf numFmtId="170" fontId="22" fillId="0" borderId="36" xfId="0" applyNumberFormat="1" applyFont="1" applyBorder="1" applyAlignment="1">
      <alignment horizontal="right"/>
    </xf>
    <xf numFmtId="0" fontId="3" fillId="0" borderId="37" xfId="0" applyFont="1" applyBorder="1" applyAlignment="1" applyProtection="1">
      <protection locked="0"/>
    </xf>
    <xf numFmtId="166" fontId="22" fillId="0" borderId="38" xfId="0" applyNumberFormat="1" applyFont="1" applyBorder="1" applyAlignment="1" applyProtection="1">
      <protection locked="0"/>
    </xf>
    <xf numFmtId="166" fontId="22" fillId="0" borderId="21" xfId="0" applyNumberFormat="1" applyFont="1" applyBorder="1" applyAlignment="1" applyProtection="1">
      <protection locked="0"/>
    </xf>
    <xf numFmtId="166" fontId="3" fillId="0" borderId="0" xfId="0" applyNumberFormat="1" applyFont="1" applyAlignment="1" applyProtection="1">
      <protection locked="0"/>
    </xf>
    <xf numFmtId="0" fontId="3" fillId="0" borderId="1" xfId="0" applyFont="1" applyBorder="1" applyAlignment="1" applyProtection="1">
      <protection locked="0"/>
    </xf>
    <xf numFmtId="0" fontId="3" fillId="0" borderId="29" xfId="0" applyFont="1" applyBorder="1" applyAlignment="1" applyProtection="1">
      <protection locked="0"/>
    </xf>
    <xf numFmtId="9" fontId="3" fillId="0" borderId="30" xfId="0" applyNumberFormat="1" applyFont="1" applyBorder="1" applyAlignment="1" applyProtection="1">
      <protection locked="0"/>
    </xf>
    <xf numFmtId="0" fontId="3" fillId="0" borderId="39" xfId="0" applyFont="1" applyBorder="1" applyAlignment="1" applyProtection="1">
      <protection locked="0"/>
    </xf>
    <xf numFmtId="0" fontId="3" fillId="0" borderId="40" xfId="0" applyFont="1" applyBorder="1" applyAlignment="1" applyProtection="1">
      <protection locked="0"/>
    </xf>
    <xf numFmtId="0" fontId="3" fillId="0" borderId="41" xfId="0" applyFont="1" applyBorder="1" applyAlignment="1" applyProtection="1">
      <protection locked="0"/>
    </xf>
    <xf numFmtId="0" fontId="3" fillId="2" borderId="29"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30" xfId="0" applyFont="1" applyBorder="1" applyAlignment="1" applyProtection="1">
      <alignment vertical="center"/>
      <protection locked="0"/>
    </xf>
    <xf numFmtId="167" fontId="8" fillId="0" borderId="13" xfId="0" applyNumberFormat="1" applyFont="1" applyFill="1" applyBorder="1" applyAlignment="1" applyProtection="1">
      <alignment horizontal="center" vertical="center"/>
      <protection locked="0"/>
    </xf>
    <xf numFmtId="167" fontId="8" fillId="0" borderId="35" xfId="0" applyNumberFormat="1" applyFont="1" applyFill="1" applyBorder="1" applyAlignment="1" applyProtection="1">
      <alignment horizontal="center" vertical="center"/>
      <protection locked="0"/>
    </xf>
    <xf numFmtId="0" fontId="3" fillId="0" borderId="31" xfId="0" applyFont="1" applyBorder="1" applyAlignment="1" applyProtection="1">
      <protection locked="0"/>
    </xf>
    <xf numFmtId="166" fontId="3" fillId="0" borderId="31" xfId="0" applyNumberFormat="1" applyFont="1" applyBorder="1" applyAlignment="1" applyProtection="1">
      <protection locked="0"/>
    </xf>
    <xf numFmtId="0" fontId="3" fillId="0" borderId="31" xfId="0" applyFont="1" applyBorder="1" applyAlignment="1" applyProtection="1">
      <alignment horizontal="center"/>
      <protection locked="0"/>
    </xf>
    <xf numFmtId="167" fontId="8" fillId="0" borderId="42" xfId="0" applyNumberFormat="1" applyFont="1" applyFill="1" applyBorder="1" applyAlignment="1" applyProtection="1">
      <alignment horizontal="center" vertical="center"/>
      <protection locked="0"/>
    </xf>
    <xf numFmtId="167" fontId="3" fillId="0" borderId="26" xfId="0" applyNumberFormat="1"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43" xfId="0" applyFont="1" applyBorder="1" applyAlignment="1" applyProtection="1">
      <protection locked="0"/>
    </xf>
    <xf numFmtId="0" fontId="3" fillId="0" borderId="29" xfId="0" applyFont="1" applyBorder="1" applyAlignment="1" applyProtection="1">
      <alignment vertical="center"/>
      <protection locked="0"/>
    </xf>
    <xf numFmtId="0" fontId="3" fillId="0" borderId="31" xfId="0" applyFont="1" applyBorder="1" applyAlignment="1" applyProtection="1">
      <alignment horizontal="center" vertical="center"/>
      <protection locked="0"/>
    </xf>
    <xf numFmtId="0" fontId="3" fillId="0" borderId="31" xfId="0" applyFont="1" applyBorder="1" applyAlignment="1" applyProtection="1">
      <alignment vertical="center"/>
      <protection locked="0"/>
    </xf>
    <xf numFmtId="166" fontId="3" fillId="0" borderId="31" xfId="0" applyNumberFormat="1" applyFont="1" applyBorder="1" applyAlignment="1" applyProtection="1">
      <alignment vertical="center"/>
      <protection locked="0"/>
    </xf>
    <xf numFmtId="11" fontId="3" fillId="0" borderId="29" xfId="0" applyNumberFormat="1" applyFont="1" applyBorder="1" applyAlignment="1" applyProtection="1">
      <alignment vertical="center"/>
      <protection locked="0"/>
    </xf>
    <xf numFmtId="168" fontId="3" fillId="0" borderId="30" xfId="0" applyNumberFormat="1" applyFont="1" applyBorder="1" applyAlignment="1" applyProtection="1">
      <alignment vertical="center"/>
      <protection locked="0"/>
    </xf>
    <xf numFmtId="11" fontId="3" fillId="0" borderId="39" xfId="0" applyNumberFormat="1" applyFont="1" applyBorder="1" applyAlignment="1" applyProtection="1">
      <alignment vertical="center"/>
      <protection locked="0"/>
    </xf>
    <xf numFmtId="168" fontId="3" fillId="0" borderId="41" xfId="0" applyNumberFormat="1" applyFont="1" applyBorder="1" applyAlignment="1" applyProtection="1">
      <alignment vertical="center"/>
      <protection locked="0"/>
    </xf>
    <xf numFmtId="0" fontId="3" fillId="2" borderId="39" xfId="0" applyFont="1" applyFill="1" applyBorder="1" applyAlignment="1" applyProtection="1">
      <alignment vertical="center"/>
      <protection locked="0"/>
    </xf>
    <xf numFmtId="0" fontId="3" fillId="0" borderId="40" xfId="0" applyFont="1" applyBorder="1" applyAlignment="1" applyProtection="1">
      <alignment vertical="center"/>
      <protection locked="0"/>
    </xf>
    <xf numFmtId="0" fontId="3" fillId="0" borderId="41" xfId="0" applyFont="1" applyBorder="1" applyAlignment="1" applyProtection="1">
      <alignment vertical="center"/>
      <protection locked="0"/>
    </xf>
    <xf numFmtId="0" fontId="3" fillId="2" borderId="44" xfId="0" applyFont="1" applyFill="1" applyBorder="1" applyAlignment="1" applyProtection="1">
      <alignment vertical="center"/>
      <protection locked="0"/>
    </xf>
    <xf numFmtId="171" fontId="29" fillId="0" borderId="1" xfId="0" applyNumberFormat="1" applyFont="1" applyFill="1" applyBorder="1" applyAlignment="1">
      <alignment horizontal="center" vertical="center"/>
    </xf>
    <xf numFmtId="0" fontId="0" fillId="0" borderId="26" xfId="0" applyBorder="1" applyProtection="1">
      <protection locked="0"/>
    </xf>
    <xf numFmtId="0" fontId="0" fillId="0" borderId="27" xfId="0" applyBorder="1" applyProtection="1">
      <protection locked="0"/>
    </xf>
    <xf numFmtId="0" fontId="0" fillId="0" borderId="28" xfId="0" applyBorder="1" applyProtection="1">
      <protection locked="0"/>
    </xf>
    <xf numFmtId="0" fontId="16" fillId="0" borderId="16" xfId="0" applyFont="1" applyBorder="1" applyAlignment="1" applyProtection="1">
      <alignment horizontal="center" vertical="center" wrapText="1"/>
      <protection locked="0"/>
    </xf>
    <xf numFmtId="0" fontId="16" fillId="0" borderId="31" xfId="0" applyFont="1" applyBorder="1" applyAlignment="1" applyProtection="1">
      <alignment horizontal="justify" vertical="top" wrapText="1"/>
      <protection locked="0"/>
    </xf>
    <xf numFmtId="0" fontId="19" fillId="0" borderId="36" xfId="0" applyFont="1" applyBorder="1" applyAlignment="1" applyProtection="1">
      <alignment horizontal="justify" vertical="top" wrapText="1"/>
      <protection locked="0"/>
    </xf>
    <xf numFmtId="165" fontId="30" fillId="0" borderId="31" xfId="3" applyNumberFormat="1" applyFont="1" applyBorder="1" applyAlignment="1" applyProtection="1">
      <alignment vertical="center"/>
      <protection locked="0"/>
    </xf>
    <xf numFmtId="0" fontId="16" fillId="0" borderId="0" xfId="0" applyFont="1" applyBorder="1" applyAlignment="1" applyProtection="1">
      <alignment horizontal="center" vertical="center" wrapText="1"/>
      <protection locked="0"/>
    </xf>
    <xf numFmtId="0" fontId="0" fillId="0" borderId="45" xfId="0" applyBorder="1" applyProtection="1">
      <protection locked="0"/>
    </xf>
    <xf numFmtId="0" fontId="3" fillId="0" borderId="26" xfId="0" applyFont="1" applyBorder="1" applyAlignment="1" applyProtection="1">
      <protection locked="0"/>
    </xf>
    <xf numFmtId="0" fontId="3" fillId="7" borderId="0" xfId="0" applyFont="1" applyFill="1" applyBorder="1" applyAlignment="1" applyProtection="1">
      <protection locked="0"/>
    </xf>
    <xf numFmtId="0" fontId="0" fillId="0" borderId="46" xfId="0" applyBorder="1" applyProtection="1">
      <protection locked="0"/>
    </xf>
    <xf numFmtId="1" fontId="31" fillId="8" borderId="0" xfId="0" applyNumberFormat="1" applyFont="1" applyFill="1" applyBorder="1" applyAlignment="1" applyProtection="1">
      <alignment horizontal="center" vertical="center"/>
      <protection locked="0"/>
    </xf>
    <xf numFmtId="1" fontId="31" fillId="9" borderId="44" xfId="0" applyNumberFormat="1" applyFont="1" applyFill="1" applyBorder="1" applyAlignment="1" applyProtection="1">
      <alignment horizontal="center" vertical="center"/>
      <protection locked="0"/>
    </xf>
    <xf numFmtId="1" fontId="32" fillId="9" borderId="47" xfId="0" applyNumberFormat="1" applyFont="1" applyFill="1" applyBorder="1" applyAlignment="1" applyProtection="1">
      <alignment horizontal="center" vertical="center"/>
      <protection locked="0"/>
    </xf>
    <xf numFmtId="174" fontId="31" fillId="9" borderId="12" xfId="0" applyNumberFormat="1" applyFont="1" applyFill="1" applyBorder="1" applyAlignment="1" applyProtection="1">
      <alignment horizontal="center" vertical="center"/>
      <protection locked="0"/>
    </xf>
    <xf numFmtId="0" fontId="16" fillId="0" borderId="29"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19" fillId="0" borderId="30" xfId="0" applyFont="1" applyBorder="1" applyAlignment="1" applyProtection="1">
      <alignment horizontal="justify" vertical="top" wrapText="1"/>
      <protection locked="0"/>
    </xf>
    <xf numFmtId="1" fontId="33" fillId="10" borderId="48" xfId="0" applyNumberFormat="1" applyFont="1" applyFill="1" applyBorder="1" applyAlignment="1" applyProtection="1">
      <alignment horizontal="center" vertical="center"/>
      <protection locked="0"/>
    </xf>
    <xf numFmtId="1" fontId="31" fillId="11" borderId="49" xfId="0" applyNumberFormat="1" applyFont="1" applyFill="1" applyBorder="1" applyAlignment="1" applyProtection="1">
      <alignment horizontal="center" vertical="center"/>
      <protection locked="0"/>
    </xf>
    <xf numFmtId="174" fontId="31" fillId="12" borderId="50" xfId="0" applyNumberFormat="1" applyFont="1" applyFill="1" applyBorder="1" applyAlignment="1" applyProtection="1">
      <alignment horizontal="center" vertical="center"/>
      <protection locked="0"/>
    </xf>
    <xf numFmtId="0" fontId="34" fillId="0" borderId="29" xfId="0" applyFont="1" applyBorder="1" applyAlignment="1" applyProtection="1">
      <alignment horizontal="center"/>
      <protection locked="0"/>
    </xf>
    <xf numFmtId="0" fontId="0" fillId="0" borderId="30" xfId="0" applyBorder="1" applyProtection="1">
      <protection locked="0"/>
    </xf>
    <xf numFmtId="0" fontId="31" fillId="8" borderId="0" xfId="0" applyFont="1" applyFill="1" applyBorder="1" applyAlignment="1" applyProtection="1">
      <alignment horizontal="center" vertical="center" textRotation="90" wrapText="1"/>
      <protection locked="0"/>
    </xf>
    <xf numFmtId="168" fontId="33" fillId="10" borderId="1" xfId="0" applyNumberFormat="1" applyFont="1" applyFill="1" applyBorder="1" applyAlignment="1" applyProtection="1">
      <alignment horizontal="center" vertical="center" wrapText="1"/>
      <protection locked="0"/>
    </xf>
    <xf numFmtId="168" fontId="33" fillId="11" borderId="1" xfId="0" applyNumberFormat="1" applyFont="1" applyFill="1" applyBorder="1" applyAlignment="1" applyProtection="1">
      <alignment horizontal="center" vertical="center" wrapText="1"/>
      <protection locked="0"/>
    </xf>
    <xf numFmtId="174" fontId="31" fillId="12" borderId="1" xfId="0" applyNumberFormat="1" applyFont="1" applyFill="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34" fillId="8" borderId="0" xfId="0" applyFont="1" applyFill="1" applyBorder="1" applyAlignment="1" applyProtection="1">
      <alignment horizontal="center" vertical="center" wrapText="1"/>
      <protection locked="0"/>
    </xf>
    <xf numFmtId="168" fontId="35" fillId="0" borderId="1" xfId="0" applyNumberFormat="1" applyFont="1" applyFill="1" applyBorder="1" applyAlignment="1" applyProtection="1">
      <alignment horizontal="center" vertical="center" wrapText="1"/>
      <protection locked="0"/>
    </xf>
    <xf numFmtId="3" fontId="31" fillId="2" borderId="1" xfId="0" applyNumberFormat="1" applyFont="1" applyFill="1" applyBorder="1" applyAlignment="1" applyProtection="1">
      <alignment horizontal="center" vertical="center" wrapText="1"/>
      <protection locked="0"/>
    </xf>
    <xf numFmtId="167" fontId="31" fillId="13" borderId="1" xfId="0" applyNumberFormat="1" applyFont="1" applyFill="1" applyBorder="1" applyAlignment="1" applyProtection="1">
      <alignment horizontal="center" vertical="center" wrapText="1"/>
      <protection locked="0"/>
    </xf>
    <xf numFmtId="0" fontId="34" fillId="0" borderId="36" xfId="0" applyFont="1" applyBorder="1" applyAlignment="1" applyProtection="1">
      <alignment horizontal="center" vertical="center" wrapText="1"/>
      <protection locked="0"/>
    </xf>
    <xf numFmtId="0" fontId="0" fillId="0" borderId="36" xfId="0" applyBorder="1" applyProtection="1">
      <protection locked="0"/>
    </xf>
    <xf numFmtId="3" fontId="34" fillId="0" borderId="0" xfId="0" applyNumberFormat="1" applyFont="1" applyFill="1" applyBorder="1" applyAlignment="1" applyProtection="1">
      <alignment horizontal="center" vertical="center" wrapText="1"/>
      <protection locked="0"/>
    </xf>
    <xf numFmtId="174" fontId="34" fillId="0" borderId="0" xfId="0" applyNumberFormat="1" applyFont="1" applyFill="1" applyBorder="1" applyAlignment="1" applyProtection="1">
      <alignment horizontal="center" vertical="center" wrapText="1"/>
      <protection locked="0"/>
    </xf>
    <xf numFmtId="0" fontId="34" fillId="0" borderId="45" xfId="0" applyFont="1" applyBorder="1" applyAlignment="1" applyProtection="1">
      <alignment horizontal="center" vertical="center" wrapText="1"/>
      <protection locked="0"/>
    </xf>
    <xf numFmtId="1" fontId="32" fillId="9" borderId="44" xfId="0" applyNumberFormat="1" applyFont="1" applyFill="1" applyBorder="1" applyAlignment="1" applyProtection="1">
      <alignment horizontal="centerContinuous" vertical="center"/>
      <protection locked="0"/>
    </xf>
    <xf numFmtId="1" fontId="32" fillId="9" borderId="51" xfId="0" applyNumberFormat="1" applyFont="1" applyFill="1" applyBorder="1" applyAlignment="1" applyProtection="1">
      <alignment horizontal="centerContinuous" vertical="center"/>
      <protection locked="0"/>
    </xf>
    <xf numFmtId="1" fontId="32" fillId="9" borderId="12" xfId="0" applyNumberFormat="1" applyFont="1" applyFill="1" applyBorder="1" applyAlignment="1" applyProtection="1">
      <alignment horizontal="centerContinuous" vertical="center"/>
      <protection locked="0"/>
    </xf>
    <xf numFmtId="0" fontId="34" fillId="0" borderId="46" xfId="0" applyFont="1" applyBorder="1" applyAlignment="1" applyProtection="1">
      <alignment horizontal="center" vertical="center" wrapText="1"/>
      <protection locked="0"/>
    </xf>
    <xf numFmtId="174" fontId="31" fillId="7" borderId="52" xfId="0" applyNumberFormat="1" applyFont="1" applyFill="1" applyBorder="1" applyAlignment="1" applyProtection="1">
      <alignment horizontal="center" vertical="center"/>
      <protection locked="0"/>
    </xf>
    <xf numFmtId="174" fontId="31" fillId="7" borderId="53" xfId="0" applyNumberFormat="1" applyFont="1" applyFill="1" applyBorder="1" applyAlignment="1" applyProtection="1">
      <alignment horizontal="center" vertical="center"/>
      <protection locked="0"/>
    </xf>
    <xf numFmtId="174" fontId="31" fillId="7" borderId="47" xfId="0" applyNumberFormat="1" applyFont="1" applyFill="1" applyBorder="1" applyAlignment="1" applyProtection="1">
      <alignment horizontal="center" vertical="center"/>
      <protection locked="0"/>
    </xf>
    <xf numFmtId="1" fontId="31" fillId="8" borderId="1" xfId="0" applyNumberFormat="1" applyFont="1" applyFill="1" applyBorder="1" applyAlignment="1" applyProtection="1">
      <alignment horizontal="center" vertical="center"/>
      <protection locked="0"/>
    </xf>
    <xf numFmtId="168" fontId="33" fillId="10" borderId="48" xfId="0" applyNumberFormat="1" applyFont="1" applyFill="1" applyBorder="1" applyAlignment="1" applyProtection="1">
      <alignment horizontal="center" vertical="center" wrapText="1"/>
      <protection locked="0"/>
    </xf>
    <xf numFmtId="168" fontId="33" fillId="11" borderId="48" xfId="0" applyNumberFormat="1" applyFont="1" applyFill="1" applyBorder="1" applyAlignment="1" applyProtection="1">
      <alignment horizontal="center" vertical="center" wrapText="1"/>
      <protection locked="0"/>
    </xf>
    <xf numFmtId="174" fontId="31" fillId="7" borderId="52" xfId="0" applyNumberFormat="1" applyFont="1" applyFill="1" applyBorder="1" applyAlignment="1" applyProtection="1">
      <alignment horizontal="center" vertical="center" wrapText="1"/>
      <protection locked="0"/>
    </xf>
    <xf numFmtId="174" fontId="31" fillId="7" borderId="53" xfId="0" applyNumberFormat="1" applyFont="1" applyFill="1" applyBorder="1" applyAlignment="1" applyProtection="1">
      <alignment horizontal="center" vertical="center" wrapText="1"/>
      <protection locked="0"/>
    </xf>
    <xf numFmtId="174" fontId="31" fillId="7" borderId="47" xfId="0" applyNumberFormat="1" applyFont="1" applyFill="1" applyBorder="1" applyAlignment="1" applyProtection="1">
      <alignment horizontal="center" vertical="center" wrapText="1"/>
      <protection locked="0"/>
    </xf>
    <xf numFmtId="174" fontId="31" fillId="12" borderId="50" xfId="0" applyNumberFormat="1" applyFont="1" applyFill="1" applyBorder="1" applyAlignment="1" applyProtection="1">
      <alignment horizontal="center" vertical="center" wrapText="1"/>
      <protection locked="0"/>
    </xf>
    <xf numFmtId="0" fontId="34" fillId="8" borderId="46" xfId="0" applyFont="1" applyFill="1" applyBorder="1" applyAlignment="1" applyProtection="1">
      <alignment horizontal="center" vertical="center" wrapText="1"/>
      <protection locked="0"/>
    </xf>
    <xf numFmtId="168" fontId="35" fillId="14" borderId="5" xfId="0" applyNumberFormat="1" applyFont="1" applyFill="1" applyBorder="1" applyAlignment="1" applyProtection="1">
      <alignment horizontal="center" vertical="center" wrapText="1"/>
      <protection locked="0"/>
    </xf>
    <xf numFmtId="3" fontId="34" fillId="2" borderId="54" xfId="0" applyNumberFormat="1" applyFont="1" applyFill="1" applyBorder="1" applyAlignment="1" applyProtection="1">
      <alignment horizontal="center" vertical="center" wrapText="1"/>
      <protection locked="0"/>
    </xf>
    <xf numFmtId="174" fontId="36" fillId="8" borderId="54" xfId="0" applyNumberFormat="1" applyFont="1" applyFill="1" applyBorder="1" applyAlignment="1" applyProtection="1">
      <alignment horizontal="center" vertical="center" wrapText="1"/>
      <protection locked="0"/>
    </xf>
    <xf numFmtId="174" fontId="34" fillId="5" borderId="7" xfId="0" applyNumberFormat="1" applyFont="1" applyFill="1" applyBorder="1" applyAlignment="1" applyProtection="1">
      <alignment horizontal="center" vertical="center" wrapText="1"/>
      <protection locked="0"/>
    </xf>
    <xf numFmtId="0" fontId="34" fillId="8" borderId="31" xfId="0" applyFont="1" applyFill="1" applyBorder="1" applyAlignment="1" applyProtection="1">
      <alignment horizontal="center" vertical="center" wrapText="1"/>
      <protection locked="0"/>
    </xf>
    <xf numFmtId="168" fontId="35" fillId="14" borderId="16" xfId="0" applyNumberFormat="1" applyFont="1" applyFill="1" applyBorder="1" applyAlignment="1" applyProtection="1">
      <alignment horizontal="center" vertical="center" wrapText="1"/>
      <protection locked="0"/>
    </xf>
    <xf numFmtId="174" fontId="36" fillId="8" borderId="31" xfId="0" applyNumberFormat="1" applyFont="1" applyFill="1" applyBorder="1" applyAlignment="1" applyProtection="1">
      <alignment horizontal="center" vertical="center" wrapText="1"/>
      <protection locked="0"/>
    </xf>
    <xf numFmtId="174" fontId="34" fillId="5" borderId="23" xfId="0" applyNumberFormat="1" applyFont="1" applyFill="1" applyBorder="1" applyAlignment="1" applyProtection="1">
      <alignment horizontal="center" vertical="center" wrapText="1"/>
      <protection locked="0"/>
    </xf>
    <xf numFmtId="0" fontId="0" fillId="0" borderId="31" xfId="0" applyBorder="1" applyAlignment="1" applyProtection="1">
      <alignment horizontal="center"/>
      <protection locked="0"/>
    </xf>
    <xf numFmtId="0" fontId="19" fillId="0" borderId="34" xfId="0" applyFont="1" applyBorder="1" applyAlignment="1" applyProtection="1">
      <alignment horizontal="justify" vertical="top" wrapText="1"/>
      <protection locked="0"/>
    </xf>
    <xf numFmtId="0" fontId="34" fillId="0" borderId="29" xfId="0" applyFont="1" applyBorder="1" applyAlignment="1" applyProtection="1">
      <alignment horizontal="center" vertical="center" wrapText="1"/>
      <protection locked="0"/>
    </xf>
    <xf numFmtId="0" fontId="19" fillId="0" borderId="31" xfId="0" applyFont="1" applyBorder="1" applyAlignment="1" applyProtection="1">
      <alignment horizontal="justify" vertical="top" wrapText="1"/>
      <protection locked="0"/>
    </xf>
    <xf numFmtId="0" fontId="34" fillId="0" borderId="46" xfId="0" applyFont="1" applyBorder="1" applyAlignment="1" applyProtection="1">
      <alignment vertical="center" wrapText="1"/>
      <protection locked="0"/>
    </xf>
    <xf numFmtId="0" fontId="16" fillId="0" borderId="37" xfId="0" applyFont="1" applyBorder="1" applyAlignment="1" applyProtection="1">
      <alignment horizontal="center" vertical="center" wrapText="1"/>
      <protection locked="0"/>
    </xf>
    <xf numFmtId="0" fontId="0" fillId="0" borderId="39" xfId="0" applyBorder="1" applyProtection="1">
      <protection locked="0"/>
    </xf>
    <xf numFmtId="0" fontId="0" fillId="0" borderId="40" xfId="0" applyBorder="1" applyProtection="1">
      <protection locked="0"/>
    </xf>
    <xf numFmtId="0" fontId="0" fillId="0" borderId="41" xfId="0" applyBorder="1" applyProtection="1">
      <protection locked="0"/>
    </xf>
    <xf numFmtId="0" fontId="3" fillId="15" borderId="0" xfId="0" applyFont="1" applyFill="1" applyAlignment="1"/>
    <xf numFmtId="0" fontId="3" fillId="15" borderId="0" xfId="0" applyFont="1" applyFill="1" applyAlignment="1">
      <alignment horizontal="center"/>
    </xf>
    <xf numFmtId="0" fontId="3" fillId="15" borderId="0" xfId="0" applyFont="1" applyFill="1" applyAlignment="1" applyProtection="1">
      <protection locked="0"/>
    </xf>
    <xf numFmtId="0" fontId="3" fillId="0" borderId="0" xfId="0" applyFont="1" applyFill="1" applyAlignment="1" applyProtection="1">
      <protection locked="0"/>
    </xf>
    <xf numFmtId="0" fontId="3" fillId="0" borderId="0" xfId="0" applyFont="1" applyFill="1" applyAlignment="1"/>
    <xf numFmtId="168" fontId="35" fillId="14" borderId="55" xfId="0" applyNumberFormat="1" applyFont="1" applyFill="1" applyBorder="1" applyAlignment="1" applyProtection="1">
      <alignment horizontal="center" vertical="center" wrapText="1"/>
      <protection locked="0"/>
    </xf>
    <xf numFmtId="174" fontId="36" fillId="8" borderId="56" xfId="0" applyNumberFormat="1" applyFont="1" applyFill="1" applyBorder="1" applyAlignment="1" applyProtection="1">
      <alignment horizontal="center" vertical="center" wrapText="1"/>
      <protection locked="0"/>
    </xf>
    <xf numFmtId="174" fontId="34" fillId="5" borderId="25" xfId="0" applyNumberFormat="1" applyFont="1" applyFill="1" applyBorder="1" applyAlignment="1" applyProtection="1">
      <alignment horizontal="center" vertical="center" wrapText="1"/>
      <protection locked="0"/>
    </xf>
    <xf numFmtId="0" fontId="34" fillId="0" borderId="26" xfId="0" applyFont="1" applyBorder="1" applyProtection="1">
      <protection locked="0"/>
    </xf>
    <xf numFmtId="0" fontId="34" fillId="0" borderId="27" xfId="0" applyFont="1" applyBorder="1" applyProtection="1">
      <protection locked="0"/>
    </xf>
    <xf numFmtId="2" fontId="34" fillId="0" borderId="27" xfId="0" applyNumberFormat="1" applyFont="1" applyBorder="1" applyProtection="1">
      <protection locked="0"/>
    </xf>
    <xf numFmtId="0" fontId="34" fillId="2" borderId="28" xfId="0" applyFont="1" applyFill="1" applyBorder="1" applyProtection="1">
      <protection locked="0"/>
    </xf>
    <xf numFmtId="0" fontId="34" fillId="0" borderId="29" xfId="0" applyFont="1" applyBorder="1" applyProtection="1">
      <protection locked="0"/>
    </xf>
    <xf numFmtId="0" fontId="37" fillId="7" borderId="1" xfId="0" applyFont="1" applyFill="1" applyBorder="1" applyAlignment="1" applyProtection="1">
      <alignment horizontal="centerContinuous" vertical="center" wrapText="1"/>
      <protection locked="0"/>
    </xf>
    <xf numFmtId="0" fontId="37" fillId="16" borderId="1" xfId="0" applyFont="1" applyFill="1" applyBorder="1" applyAlignment="1" applyProtection="1">
      <alignment horizontal="centerContinuous" vertical="center"/>
      <protection locked="0"/>
    </xf>
    <xf numFmtId="0" fontId="37" fillId="16" borderId="12" xfId="0" applyFont="1" applyFill="1" applyBorder="1" applyAlignment="1" applyProtection="1">
      <alignment horizontal="centerContinuous" vertical="center"/>
      <protection locked="0"/>
    </xf>
    <xf numFmtId="0" fontId="34" fillId="16" borderId="51" xfId="0" applyFont="1" applyFill="1" applyBorder="1" applyProtection="1">
      <protection locked="0"/>
    </xf>
    <xf numFmtId="0" fontId="31" fillId="16" borderId="51" xfId="0" applyFont="1" applyFill="1" applyBorder="1" applyAlignment="1" applyProtection="1">
      <alignment horizontal="center" vertical="center" wrapText="1"/>
      <protection locked="0"/>
    </xf>
    <xf numFmtId="0" fontId="38" fillId="16" borderId="1" xfId="0"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4" fillId="0" borderId="1" xfId="0" applyFont="1" applyBorder="1" applyProtection="1">
      <protection locked="0"/>
    </xf>
    <xf numFmtId="0" fontId="34" fillId="0" borderId="0" xfId="0" applyFont="1" applyBorder="1" applyProtection="1">
      <protection locked="0"/>
    </xf>
    <xf numFmtId="1" fontId="31" fillId="3" borderId="1" xfId="0" applyNumberFormat="1" applyFont="1" applyFill="1" applyBorder="1" applyAlignment="1" applyProtection="1">
      <alignment horizontal="center" vertical="center"/>
      <protection locked="0"/>
    </xf>
    <xf numFmtId="0" fontId="31" fillId="0" borderId="48" xfId="0" applyFont="1" applyBorder="1" applyAlignment="1" applyProtection="1">
      <alignment horizontal="centerContinuous" vertical="center" wrapText="1"/>
      <protection locked="0"/>
    </xf>
    <xf numFmtId="0" fontId="34" fillId="0" borderId="12" xfId="0" applyFont="1" applyBorder="1" applyAlignment="1" applyProtection="1">
      <alignment horizontal="centerContinuous"/>
      <protection locked="0"/>
    </xf>
    <xf numFmtId="2" fontId="31" fillId="0" borderId="48" xfId="0" applyNumberFormat="1" applyFont="1" applyBorder="1" applyAlignment="1" applyProtection="1">
      <alignment horizontal="centerContinuous" vertical="center" wrapText="1"/>
      <protection locked="0"/>
    </xf>
    <xf numFmtId="0" fontId="31" fillId="0" borderId="1" xfId="0" applyFont="1" applyBorder="1" applyAlignment="1" applyProtection="1">
      <alignment horizontal="centerContinuous" vertical="center" wrapText="1"/>
      <protection locked="0"/>
    </xf>
    <xf numFmtId="2" fontId="31" fillId="0" borderId="57" xfId="0" applyNumberFormat="1" applyFont="1" applyBorder="1" applyAlignment="1" applyProtection="1">
      <alignment horizontal="centerContinuous" vertical="center" wrapText="1"/>
      <protection locked="0"/>
    </xf>
    <xf numFmtId="0" fontId="31" fillId="0" borderId="57" xfId="0" applyFont="1" applyBorder="1" applyAlignment="1" applyProtection="1">
      <alignment horizontal="centerContinuous" vertical="center" wrapText="1"/>
      <protection locked="0"/>
    </xf>
    <xf numFmtId="0" fontId="31" fillId="0" borderId="2" xfId="0" applyFont="1" applyBorder="1" applyAlignment="1" applyProtection="1">
      <alignment horizontal="centerContinuous" vertical="center" wrapText="1"/>
      <protection locked="0"/>
    </xf>
    <xf numFmtId="0" fontId="34" fillId="2" borderId="30" xfId="0" applyFont="1" applyFill="1" applyBorder="1" applyProtection="1">
      <protection locked="0"/>
    </xf>
    <xf numFmtId="0" fontId="37" fillId="0" borderId="0" xfId="0" applyFont="1" applyBorder="1" applyAlignment="1" applyProtection="1">
      <alignment horizontal="center" vertical="center" wrapText="1"/>
      <protection locked="0"/>
    </xf>
    <xf numFmtId="0" fontId="31" fillId="0" borderId="0" xfId="0" applyFont="1" applyBorder="1" applyAlignment="1" applyProtection="1">
      <alignment horizontal="center" vertical="center" wrapText="1"/>
      <protection locked="0"/>
    </xf>
    <xf numFmtId="0" fontId="31" fillId="0" borderId="0" xfId="0" applyFont="1" applyBorder="1" applyAlignment="1" applyProtection="1">
      <alignment horizontal="center" wrapText="1"/>
      <protection locked="0"/>
    </xf>
    <xf numFmtId="0" fontId="36" fillId="8" borderId="17" xfId="0" applyFont="1" applyFill="1" applyBorder="1" applyAlignment="1" applyProtection="1">
      <alignment horizontal="center" vertical="center" wrapText="1"/>
      <protection locked="0"/>
    </xf>
    <xf numFmtId="168" fontId="35" fillId="14" borderId="13" xfId="0" applyNumberFormat="1" applyFont="1" applyFill="1" applyBorder="1" applyAlignment="1" applyProtection="1">
      <alignment horizontal="center" vertical="center" wrapText="1"/>
      <protection locked="0"/>
    </xf>
    <xf numFmtId="2" fontId="34" fillId="0" borderId="3" xfId="0" applyNumberFormat="1" applyFont="1" applyBorder="1" applyProtection="1">
      <protection locked="0"/>
    </xf>
    <xf numFmtId="2" fontId="34" fillId="0" borderId="7" xfId="0" applyNumberFormat="1" applyFont="1" applyBorder="1" applyProtection="1">
      <protection locked="0"/>
    </xf>
    <xf numFmtId="0" fontId="34" fillId="0" borderId="54" xfId="0" applyFont="1" applyBorder="1" applyProtection="1">
      <protection locked="0"/>
    </xf>
    <xf numFmtId="0" fontId="34" fillId="0" borderId="4" xfId="0" applyFont="1" applyBorder="1" applyProtection="1">
      <protection locked="0"/>
    </xf>
    <xf numFmtId="0" fontId="34" fillId="0" borderId="7" xfId="0" applyFont="1" applyBorder="1" applyProtection="1">
      <protection locked="0"/>
    </xf>
    <xf numFmtId="0" fontId="34" fillId="0" borderId="3" xfId="0" applyFont="1" applyBorder="1" applyProtection="1">
      <protection locked="0"/>
    </xf>
    <xf numFmtId="2" fontId="34" fillId="2" borderId="30" xfId="0" applyNumberFormat="1" applyFont="1" applyFill="1" applyBorder="1" applyProtection="1">
      <protection locked="0"/>
    </xf>
    <xf numFmtId="168" fontId="35" fillId="14" borderId="35" xfId="0" applyNumberFormat="1" applyFont="1" applyFill="1" applyBorder="1" applyAlignment="1" applyProtection="1">
      <alignment horizontal="center" vertical="center" wrapText="1"/>
      <protection locked="0"/>
    </xf>
    <xf numFmtId="2" fontId="34" fillId="0" borderId="58" xfId="0" applyNumberFormat="1" applyFont="1" applyBorder="1" applyProtection="1">
      <protection locked="0"/>
    </xf>
    <xf numFmtId="2" fontId="34" fillId="0" borderId="23" xfId="0" applyNumberFormat="1" applyFont="1" applyBorder="1" applyProtection="1">
      <protection locked="0"/>
    </xf>
    <xf numFmtId="0" fontId="34" fillId="0" borderId="31" xfId="0" applyFont="1" applyBorder="1" applyProtection="1">
      <protection locked="0"/>
    </xf>
    <xf numFmtId="0" fontId="34" fillId="0" borderId="17" xfId="0" applyFont="1" applyBorder="1" applyProtection="1">
      <protection locked="0"/>
    </xf>
    <xf numFmtId="0" fontId="34" fillId="0" borderId="23" xfId="0" applyFont="1" applyBorder="1" applyProtection="1">
      <protection locked="0"/>
    </xf>
    <xf numFmtId="0" fontId="34" fillId="0" borderId="58" xfId="0" applyFont="1" applyBorder="1" applyProtection="1">
      <protection locked="0"/>
    </xf>
    <xf numFmtId="0" fontId="31" fillId="2" borderId="26" xfId="0" applyFont="1" applyFill="1" applyBorder="1" applyProtection="1">
      <protection locked="0"/>
    </xf>
    <xf numFmtId="0" fontId="39" fillId="9" borderId="5" xfId="0" applyFont="1" applyFill="1" applyBorder="1" applyAlignment="1" applyProtection="1">
      <alignment horizontal="center"/>
      <protection locked="0"/>
    </xf>
    <xf numFmtId="0" fontId="16" fillId="16" borderId="54" xfId="0" applyFont="1" applyFill="1" applyBorder="1" applyAlignment="1" applyProtection="1">
      <alignment horizontal="center"/>
      <protection locked="0"/>
    </xf>
    <xf numFmtId="0" fontId="16" fillId="16" borderId="7" xfId="0" applyFont="1" applyFill="1" applyBorder="1" applyProtection="1">
      <protection locked="0"/>
    </xf>
    <xf numFmtId="2" fontId="16" fillId="7" borderId="13" xfId="0" applyNumberFormat="1" applyFont="1" applyFill="1" applyBorder="1" applyProtection="1">
      <protection locked="0"/>
    </xf>
    <xf numFmtId="0" fontId="16" fillId="0" borderId="59" xfId="0" applyFont="1" applyBorder="1" applyProtection="1">
      <protection locked="0"/>
    </xf>
    <xf numFmtId="0" fontId="34" fillId="16" borderId="2" xfId="0" applyFont="1" applyFill="1" applyBorder="1" applyProtection="1">
      <protection locked="0"/>
    </xf>
    <xf numFmtId="0" fontId="34" fillId="2" borderId="39" xfId="0" applyFont="1" applyFill="1" applyBorder="1" applyProtection="1">
      <protection locked="0"/>
    </xf>
    <xf numFmtId="0" fontId="34" fillId="2" borderId="41" xfId="0" applyFont="1" applyFill="1" applyBorder="1" applyProtection="1">
      <protection locked="0"/>
    </xf>
    <xf numFmtId="0" fontId="39" fillId="9" borderId="10" xfId="0" applyFont="1" applyFill="1" applyBorder="1" applyAlignment="1" applyProtection="1">
      <alignment horizontal="center"/>
      <protection locked="0"/>
    </xf>
    <xf numFmtId="0" fontId="16" fillId="16" borderId="36" xfId="0" applyFont="1" applyFill="1" applyBorder="1" applyAlignment="1" applyProtection="1">
      <alignment horizontal="center"/>
      <protection locked="0"/>
    </xf>
    <xf numFmtId="0" fontId="16" fillId="16" borderId="18" xfId="0" applyFont="1" applyFill="1" applyBorder="1" applyProtection="1">
      <protection locked="0"/>
    </xf>
    <xf numFmtId="2" fontId="16" fillId="7" borderId="24" xfId="0" applyNumberFormat="1" applyFont="1" applyFill="1" applyBorder="1" applyProtection="1">
      <protection locked="0"/>
    </xf>
    <xf numFmtId="0" fontId="16" fillId="0" borderId="19" xfId="0" applyFont="1" applyBorder="1" applyProtection="1">
      <protection locked="0"/>
    </xf>
    <xf numFmtId="0" fontId="34" fillId="16" borderId="60" xfId="0" applyFont="1" applyFill="1" applyBorder="1" applyProtection="1">
      <protection locked="0"/>
    </xf>
    <xf numFmtId="0" fontId="34" fillId="3" borderId="44" xfId="0" applyFont="1" applyFill="1" applyBorder="1" applyProtection="1">
      <protection locked="0"/>
    </xf>
    <xf numFmtId="0" fontId="34" fillId="3" borderId="51" xfId="0" applyFont="1" applyFill="1" applyBorder="1" applyProtection="1">
      <protection locked="0"/>
    </xf>
    <xf numFmtId="0" fontId="38" fillId="3" borderId="51" xfId="0" applyFont="1" applyFill="1" applyBorder="1" applyAlignment="1" applyProtection="1">
      <alignment horizontal="center"/>
      <protection locked="0"/>
    </xf>
    <xf numFmtId="0" fontId="16" fillId="3" borderId="51" xfId="0" applyFont="1" applyFill="1" applyBorder="1" applyAlignment="1" applyProtection="1">
      <alignment horizontal="center"/>
      <protection locked="0"/>
    </xf>
    <xf numFmtId="0" fontId="38" fillId="3" borderId="12" xfId="0" applyFont="1" applyFill="1" applyBorder="1" applyAlignment="1" applyProtection="1">
      <alignment horizontal="right"/>
      <protection locked="0"/>
    </xf>
    <xf numFmtId="2" fontId="38" fillId="2" borderId="44" xfId="0" applyNumberFormat="1" applyFont="1" applyFill="1" applyBorder="1" applyProtection="1">
      <protection locked="0"/>
    </xf>
    <xf numFmtId="2" fontId="38" fillId="0" borderId="44" xfId="0" applyNumberFormat="1" applyFont="1" applyBorder="1" applyProtection="1">
      <protection locked="0"/>
    </xf>
    <xf numFmtId="168" fontId="35" fillId="14" borderId="61" xfId="0" applyNumberFormat="1" applyFont="1" applyFill="1" applyBorder="1" applyAlignment="1" applyProtection="1">
      <alignment horizontal="center" vertical="center" wrapText="1"/>
      <protection locked="0"/>
    </xf>
    <xf numFmtId="2" fontId="34" fillId="0" borderId="62" xfId="0" applyNumberFormat="1" applyFont="1" applyBorder="1" applyProtection="1">
      <protection locked="0"/>
    </xf>
    <xf numFmtId="2" fontId="34" fillId="0" borderId="22" xfId="0" applyNumberFormat="1" applyFont="1" applyBorder="1" applyProtection="1">
      <protection locked="0"/>
    </xf>
    <xf numFmtId="0" fontId="34" fillId="0" borderId="46" xfId="0" applyFont="1" applyBorder="1" applyProtection="1">
      <protection locked="0"/>
    </xf>
    <xf numFmtId="0" fontId="34" fillId="0" borderId="37" xfId="0" applyFont="1" applyBorder="1" applyProtection="1">
      <protection locked="0"/>
    </xf>
    <xf numFmtId="0" fontId="38" fillId="0" borderId="0" xfId="0" applyFont="1" applyBorder="1" applyAlignment="1" applyProtection="1">
      <alignment horizontal="center"/>
      <protection locked="0"/>
    </xf>
    <xf numFmtId="0" fontId="16" fillId="0" borderId="0" xfId="0" applyFont="1" applyBorder="1" applyAlignment="1" applyProtection="1">
      <alignment horizontal="center"/>
      <protection locked="0"/>
    </xf>
    <xf numFmtId="2" fontId="34" fillId="0" borderId="0" xfId="0" applyNumberFormat="1" applyFont="1" applyBorder="1" applyProtection="1">
      <protection locked="0"/>
    </xf>
    <xf numFmtId="2" fontId="16" fillId="7" borderId="59" xfId="0" applyNumberFormat="1" applyFont="1" applyFill="1" applyBorder="1" applyProtection="1">
      <protection locked="0"/>
    </xf>
    <xf numFmtId="0" fontId="34" fillId="2" borderId="29" xfId="0" applyFont="1" applyFill="1" applyBorder="1" applyProtection="1">
      <protection locked="0"/>
    </xf>
    <xf numFmtId="0" fontId="39" fillId="9" borderId="16" xfId="0" applyFont="1" applyFill="1" applyBorder="1" applyAlignment="1" applyProtection="1">
      <alignment horizontal="center"/>
      <protection locked="0"/>
    </xf>
    <xf numFmtId="0" fontId="16" fillId="16" borderId="31" xfId="0" applyFont="1" applyFill="1" applyBorder="1" applyAlignment="1" applyProtection="1">
      <alignment horizontal="center"/>
      <protection locked="0"/>
    </xf>
    <xf numFmtId="0" fontId="16" fillId="16" borderId="23" xfId="0" applyFont="1" applyFill="1" applyBorder="1" applyProtection="1">
      <protection locked="0"/>
    </xf>
    <xf numFmtId="0" fontId="16" fillId="0" borderId="15" xfId="0" applyFont="1" applyBorder="1" applyProtection="1">
      <protection locked="0"/>
    </xf>
    <xf numFmtId="0" fontId="16" fillId="0" borderId="39" xfId="0" applyFont="1" applyBorder="1" applyProtection="1">
      <protection locked="0"/>
    </xf>
    <xf numFmtId="2" fontId="16" fillId="0" borderId="15" xfId="0" applyNumberFormat="1" applyFont="1" applyBorder="1" applyProtection="1">
      <protection locked="0"/>
    </xf>
    <xf numFmtId="0" fontId="16" fillId="16" borderId="23" xfId="0" applyFont="1" applyFill="1" applyBorder="1" applyAlignment="1" applyProtection="1">
      <alignment horizontal="justify" wrapText="1"/>
      <protection locked="0"/>
    </xf>
    <xf numFmtId="0" fontId="16" fillId="16" borderId="11" xfId="0" applyFont="1" applyFill="1" applyBorder="1" applyProtection="1">
      <protection locked="0"/>
    </xf>
    <xf numFmtId="0" fontId="38" fillId="0" borderId="44" xfId="0" applyFont="1" applyBorder="1" applyProtection="1">
      <protection locked="0"/>
    </xf>
    <xf numFmtId="0" fontId="38" fillId="2" borderId="1" xfId="0" applyFont="1" applyFill="1" applyBorder="1" applyAlignment="1" applyProtection="1">
      <alignment horizontal="right"/>
      <protection locked="0"/>
    </xf>
    <xf numFmtId="2" fontId="38" fillId="9" borderId="1" xfId="0" applyNumberFormat="1" applyFont="1" applyFill="1" applyBorder="1" applyProtection="1">
      <protection locked="0"/>
    </xf>
    <xf numFmtId="0" fontId="34" fillId="16" borderId="63" xfId="0" applyFont="1" applyFill="1" applyBorder="1" applyProtection="1">
      <protection locked="0"/>
    </xf>
    <xf numFmtId="168" fontId="35" fillId="14" borderId="42" xfId="0" applyNumberFormat="1" applyFont="1" applyFill="1" applyBorder="1" applyAlignment="1" applyProtection="1">
      <alignment horizontal="center" vertical="center" wrapText="1"/>
      <protection locked="0"/>
    </xf>
    <xf numFmtId="2" fontId="34" fillId="0" borderId="64" xfId="0" applyNumberFormat="1" applyFont="1" applyBorder="1" applyProtection="1">
      <protection locked="0"/>
    </xf>
    <xf numFmtId="2" fontId="34" fillId="0" borderId="25" xfId="0" applyNumberFormat="1" applyFont="1" applyBorder="1" applyProtection="1">
      <protection locked="0"/>
    </xf>
    <xf numFmtId="0" fontId="34" fillId="0" borderId="56" xfId="0" applyFont="1" applyBorder="1" applyProtection="1">
      <protection locked="0"/>
    </xf>
    <xf numFmtId="0" fontId="34" fillId="0" borderId="65" xfId="0" applyFont="1" applyBorder="1" applyProtection="1">
      <protection locked="0"/>
    </xf>
    <xf numFmtId="0" fontId="34" fillId="0" borderId="25" xfId="0" applyFont="1" applyBorder="1" applyProtection="1">
      <protection locked="0"/>
    </xf>
    <xf numFmtId="0" fontId="34" fillId="0" borderId="64" xfId="0" applyFont="1" applyBorder="1" applyProtection="1">
      <protection locked="0"/>
    </xf>
    <xf numFmtId="0" fontId="34" fillId="0" borderId="39" xfId="0" applyFont="1" applyBorder="1" applyProtection="1">
      <protection locked="0"/>
    </xf>
    <xf numFmtId="0" fontId="34" fillId="0" borderId="40" xfId="0" applyFont="1" applyBorder="1" applyProtection="1">
      <protection locked="0"/>
    </xf>
    <xf numFmtId="2" fontId="34" fillId="0" borderId="40" xfId="0" applyNumberFormat="1" applyFont="1" applyBorder="1" applyProtection="1">
      <protection locked="0"/>
    </xf>
    <xf numFmtId="0" fontId="3" fillId="14" borderId="0" xfId="0" applyFont="1" applyFill="1" applyAlignment="1"/>
    <xf numFmtId="0" fontId="3" fillId="14" borderId="0" xfId="0" applyFont="1" applyFill="1" applyAlignment="1">
      <alignment horizontal="center"/>
    </xf>
    <xf numFmtId="0" fontId="3" fillId="14" borderId="0" xfId="0" applyFont="1" applyFill="1" applyAlignment="1" applyProtection="1">
      <protection locked="0"/>
    </xf>
    <xf numFmtId="0" fontId="0" fillId="0" borderId="0" xfId="0" applyProtection="1">
      <protection locked="0"/>
    </xf>
    <xf numFmtId="0" fontId="0" fillId="2" borderId="0" xfId="0" applyFill="1" applyProtection="1">
      <protection locked="0"/>
    </xf>
    <xf numFmtId="0" fontId="31" fillId="11" borderId="27" xfId="0" applyFont="1" applyFill="1" applyBorder="1" applyAlignment="1" applyProtection="1">
      <alignment horizontal="center" vertical="center"/>
    </xf>
    <xf numFmtId="0" fontId="0" fillId="2" borderId="2" xfId="0" applyFill="1" applyBorder="1" applyProtection="1"/>
    <xf numFmtId="0" fontId="47" fillId="0" borderId="0" xfId="0" applyFont="1" applyProtection="1">
      <protection locked="0"/>
    </xf>
    <xf numFmtId="0" fontId="0" fillId="11" borderId="0" xfId="0" applyFill="1" applyBorder="1" applyProtection="1">
      <protection locked="0"/>
    </xf>
    <xf numFmtId="0" fontId="31" fillId="2" borderId="60" xfId="0" applyFont="1" applyFill="1" applyBorder="1" applyAlignment="1" applyProtection="1">
      <alignment horizontal="center"/>
    </xf>
    <xf numFmtId="0" fontId="48" fillId="2" borderId="60" xfId="0" applyFont="1" applyFill="1" applyBorder="1" applyAlignment="1" applyProtection="1">
      <alignment horizontal="center"/>
    </xf>
    <xf numFmtId="0" fontId="17" fillId="2" borderId="60" xfId="0" applyFont="1" applyFill="1" applyBorder="1" applyAlignment="1" applyProtection="1">
      <alignment horizontal="center"/>
    </xf>
    <xf numFmtId="0" fontId="16" fillId="0" borderId="46" xfId="0" applyFont="1" applyBorder="1" applyAlignment="1" applyProtection="1">
      <alignment horizontal="center"/>
    </xf>
    <xf numFmtId="0" fontId="16" fillId="0" borderId="31" xfId="0" applyFont="1" applyBorder="1" applyAlignment="1" applyProtection="1">
      <alignment horizontal="center"/>
    </xf>
    <xf numFmtId="0" fontId="0" fillId="2" borderId="60" xfId="0" applyFill="1" applyBorder="1" applyProtection="1"/>
    <xf numFmtId="0" fontId="16" fillId="0" borderId="56" xfId="0" applyFont="1" applyBorder="1" applyAlignment="1" applyProtection="1">
      <alignment horizontal="center"/>
    </xf>
    <xf numFmtId="0" fontId="0" fillId="3" borderId="44" xfId="0" applyFill="1" applyBorder="1" applyAlignment="1" applyProtection="1">
      <alignment vertical="center"/>
      <protection locked="0"/>
    </xf>
    <xf numFmtId="0" fontId="17" fillId="14" borderId="35" xfId="0" applyFont="1" applyFill="1" applyBorder="1" applyAlignment="1" applyProtection="1">
      <alignment horizontal="center" vertical="center"/>
    </xf>
    <xf numFmtId="0" fontId="16" fillId="0" borderId="54" xfId="0" applyFont="1" applyBorder="1" applyAlignment="1" applyProtection="1">
      <alignment horizontal="center"/>
    </xf>
    <xf numFmtId="0" fontId="0" fillId="16" borderId="44" xfId="0" applyFill="1" applyBorder="1" applyAlignment="1" applyProtection="1">
      <alignment vertical="center"/>
      <protection locked="0"/>
    </xf>
    <xf numFmtId="168" fontId="49" fillId="16" borderId="51" xfId="0" applyNumberFormat="1" applyFont="1" applyFill="1" applyBorder="1" applyAlignment="1" applyProtection="1">
      <alignment vertical="center"/>
    </xf>
    <xf numFmtId="0" fontId="16" fillId="0" borderId="49" xfId="0" applyFont="1" applyBorder="1" applyAlignment="1" applyProtection="1">
      <alignment horizontal="center" vertical="center"/>
    </xf>
    <xf numFmtId="0" fontId="16" fillId="0" borderId="54" xfId="0" applyFont="1" applyBorder="1" applyAlignment="1" applyProtection="1">
      <alignment horizontal="center" vertical="center"/>
    </xf>
    <xf numFmtId="0" fontId="16" fillId="0" borderId="31" xfId="0" applyFont="1" applyBorder="1" applyAlignment="1" applyProtection="1">
      <alignment horizontal="center" vertical="center"/>
    </xf>
    <xf numFmtId="0" fontId="16" fillId="0" borderId="56" xfId="0" applyFont="1" applyBorder="1" applyAlignment="1" applyProtection="1">
      <alignment horizontal="center" vertical="center"/>
    </xf>
    <xf numFmtId="0" fontId="38" fillId="0" borderId="27" xfId="0" applyFont="1" applyBorder="1" applyAlignment="1" applyProtection="1">
      <alignment horizontal="center" vertical="center"/>
      <protection locked="0"/>
    </xf>
    <xf numFmtId="0" fontId="16" fillId="3" borderId="13" xfId="0" applyFont="1" applyFill="1" applyBorder="1" applyAlignment="1" applyProtection="1">
      <alignment horizontal="center"/>
      <protection locked="0"/>
    </xf>
    <xf numFmtId="0" fontId="0" fillId="3" borderId="13" xfId="0" applyFill="1" applyBorder="1" applyProtection="1">
      <protection locked="0"/>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38" fillId="0" borderId="34" xfId="0" applyFont="1" applyBorder="1" applyAlignment="1" applyProtection="1">
      <alignment horizontal="center" vertical="center"/>
      <protection locked="0"/>
    </xf>
    <xf numFmtId="0" fontId="16" fillId="0" borderId="36" xfId="0" applyFont="1" applyBorder="1" applyAlignment="1" applyProtection="1">
      <alignment horizontal="center"/>
      <protection locked="0"/>
    </xf>
    <xf numFmtId="0" fontId="16" fillId="3" borderId="35" xfId="0" applyFont="1" applyFill="1" applyBorder="1" applyAlignment="1" applyProtection="1">
      <alignment horizontal="center"/>
      <protection locked="0"/>
    </xf>
    <xf numFmtId="0" fontId="0" fillId="0" borderId="16" xfId="0" applyBorder="1" applyAlignment="1" applyProtection="1">
      <alignment horizontal="center"/>
      <protection locked="0"/>
    </xf>
    <xf numFmtId="0" fontId="0" fillId="0" borderId="23" xfId="0" applyBorder="1" applyAlignment="1" applyProtection="1">
      <alignment horizontal="center"/>
      <protection locked="0"/>
    </xf>
    <xf numFmtId="0" fontId="16" fillId="0" borderId="46" xfId="0" applyFont="1" applyBorder="1" applyAlignment="1" applyProtection="1">
      <alignment horizontal="center"/>
      <protection locked="0"/>
    </xf>
    <xf numFmtId="0" fontId="38" fillId="0" borderId="40" xfId="0" applyFont="1" applyBorder="1" applyAlignment="1" applyProtection="1">
      <alignment horizontal="center" vertical="center"/>
      <protection locked="0"/>
    </xf>
    <xf numFmtId="0" fontId="16" fillId="0" borderId="54" xfId="0" applyFont="1" applyBorder="1" applyAlignment="1" applyProtection="1">
      <alignment horizontal="center"/>
      <protection locked="0"/>
    </xf>
    <xf numFmtId="0" fontId="16" fillId="0" borderId="54" xfId="0" applyFont="1" applyBorder="1" applyProtection="1">
      <protection locked="0"/>
    </xf>
    <xf numFmtId="2" fontId="16" fillId="0" borderId="54" xfId="0" applyNumberFormat="1" applyFont="1" applyBorder="1" applyAlignment="1" applyProtection="1">
      <alignment horizontal="center" vertical="center"/>
      <protection locked="0"/>
    </xf>
    <xf numFmtId="2" fontId="16" fillId="0" borderId="7" xfId="0" applyNumberFormat="1" applyFont="1" applyBorder="1" applyAlignment="1" applyProtection="1">
      <alignment horizontal="center" vertical="center"/>
      <protection locked="0"/>
    </xf>
    <xf numFmtId="0" fontId="16" fillId="0" borderId="31" xfId="0" applyFont="1" applyBorder="1" applyAlignment="1" applyProtection="1">
      <alignment horizontal="center"/>
      <protection locked="0"/>
    </xf>
    <xf numFmtId="0" fontId="16" fillId="0" borderId="31" xfId="0" applyFont="1" applyBorder="1" applyProtection="1">
      <protection locked="0"/>
    </xf>
    <xf numFmtId="2" fontId="16" fillId="0" borderId="31" xfId="0" applyNumberFormat="1" applyFont="1" applyBorder="1" applyAlignment="1" applyProtection="1">
      <alignment horizontal="center" vertical="center"/>
      <protection locked="0"/>
    </xf>
    <xf numFmtId="2" fontId="16" fillId="0" borderId="23" xfId="0" applyNumberFormat="1" applyFont="1" applyBorder="1" applyAlignment="1" applyProtection="1">
      <alignment horizontal="center" vertical="center"/>
      <protection locked="0"/>
    </xf>
    <xf numFmtId="0" fontId="16" fillId="3" borderId="42" xfId="0" applyFont="1" applyFill="1" applyBorder="1" applyAlignment="1" applyProtection="1">
      <alignment horizontal="center"/>
      <protection locked="0"/>
    </xf>
    <xf numFmtId="0" fontId="16" fillId="0" borderId="31" xfId="0" applyFont="1" applyBorder="1" applyAlignment="1" applyProtection="1">
      <alignment horizontal="center" vertical="center"/>
      <protection locked="0"/>
    </xf>
    <xf numFmtId="0" fontId="16" fillId="0" borderId="23" xfId="0" applyFont="1" applyBorder="1" applyAlignment="1" applyProtection="1">
      <alignment horizontal="center" vertical="center"/>
      <protection locked="0"/>
    </xf>
    <xf numFmtId="0" fontId="16" fillId="0" borderId="13" xfId="0" applyFont="1" applyBorder="1" applyAlignment="1" applyProtection="1">
      <alignment horizontal="center"/>
      <protection locked="0"/>
    </xf>
    <xf numFmtId="0" fontId="0" fillId="0" borderId="13" xfId="0" applyBorder="1" applyProtection="1">
      <protection locked="0"/>
    </xf>
    <xf numFmtId="0" fontId="16" fillId="0" borderId="35" xfId="0" applyFont="1" applyBorder="1" applyAlignment="1" applyProtection="1">
      <alignment horizontal="center"/>
      <protection locked="0"/>
    </xf>
    <xf numFmtId="0" fontId="16" fillId="0" borderId="56" xfId="0" applyFont="1" applyBorder="1" applyAlignment="1" applyProtection="1">
      <alignment horizontal="center"/>
      <protection locked="0"/>
    </xf>
    <xf numFmtId="0" fontId="16" fillId="0" borderId="56" xfId="0" applyFont="1" applyBorder="1" applyProtection="1">
      <protection locked="0"/>
    </xf>
    <xf numFmtId="0" fontId="16" fillId="0" borderId="56" xfId="0" applyFont="1" applyBorder="1" applyAlignment="1" applyProtection="1">
      <alignment horizontal="center" vertical="center"/>
      <protection locked="0"/>
    </xf>
    <xf numFmtId="0" fontId="16" fillId="0" borderId="25" xfId="0" applyFont="1" applyBorder="1" applyAlignment="1" applyProtection="1">
      <alignment horizontal="center" vertical="center"/>
      <protection locked="0"/>
    </xf>
    <xf numFmtId="0" fontId="16" fillId="0" borderId="45" xfId="0" applyFont="1" applyBorder="1" applyAlignment="1" applyProtection="1">
      <alignment horizontal="center"/>
      <protection locked="0"/>
    </xf>
    <xf numFmtId="0" fontId="16" fillId="0" borderId="45" xfId="0" applyFont="1" applyBorder="1" applyProtection="1">
      <protection locked="0"/>
    </xf>
    <xf numFmtId="0" fontId="16" fillId="0" borderId="45" xfId="0" applyFont="1" applyBorder="1" applyAlignment="1" applyProtection="1">
      <alignment horizontal="center" vertical="center"/>
      <protection locked="0"/>
    </xf>
    <xf numFmtId="0" fontId="16" fillId="0" borderId="54"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42" xfId="0" applyFont="1" applyBorder="1" applyAlignment="1" applyProtection="1">
      <alignment horizontal="center"/>
      <protection locked="0"/>
    </xf>
    <xf numFmtId="0" fontId="16" fillId="3" borderId="1" xfId="0" applyFont="1" applyFill="1" applyBorder="1" applyAlignment="1" applyProtection="1">
      <alignment horizontal="center"/>
      <protection locked="0"/>
    </xf>
    <xf numFmtId="0" fontId="16" fillId="0" borderId="13" xfId="0" applyFont="1" applyBorder="1" applyAlignment="1" applyProtection="1">
      <alignment horizontal="center" vertical="center"/>
      <protection locked="0"/>
    </xf>
    <xf numFmtId="0" fontId="0" fillId="0" borderId="55" xfId="0" applyBorder="1" applyAlignment="1" applyProtection="1">
      <alignment horizontal="center"/>
      <protection locked="0"/>
    </xf>
    <xf numFmtId="0" fontId="0" fillId="0" borderId="25" xfId="0" applyBorder="1" applyAlignment="1" applyProtection="1">
      <alignment horizontal="center"/>
      <protection locked="0"/>
    </xf>
    <xf numFmtId="0" fontId="16" fillId="0" borderId="35" xfId="0" applyFont="1" applyBorder="1" applyAlignment="1" applyProtection="1">
      <alignment horizontal="center" vertical="center"/>
      <protection locked="0"/>
    </xf>
    <xf numFmtId="0" fontId="16" fillId="0" borderId="42" xfId="0" applyFont="1" applyBorder="1" applyAlignment="1" applyProtection="1">
      <alignment horizontal="center" vertical="center"/>
      <protection locked="0"/>
    </xf>
    <xf numFmtId="0" fontId="0" fillId="0" borderId="1" xfId="0" applyBorder="1" applyProtection="1">
      <protection locked="0"/>
    </xf>
    <xf numFmtId="2" fontId="16" fillId="0" borderId="56" xfId="0" applyNumberFormat="1" applyFont="1" applyBorder="1" applyAlignment="1" applyProtection="1">
      <alignment horizontal="center" vertical="center"/>
      <protection locked="0"/>
    </xf>
    <xf numFmtId="2" fontId="16" fillId="0" borderId="25" xfId="0" applyNumberFormat="1" applyFont="1" applyBorder="1" applyAlignment="1" applyProtection="1">
      <alignment horizontal="center" vertical="center"/>
      <protection locked="0"/>
    </xf>
    <xf numFmtId="0" fontId="38" fillId="0" borderId="45" xfId="0" applyFont="1" applyBorder="1" applyAlignment="1" applyProtection="1">
      <alignment horizontal="center" vertical="center"/>
      <protection locked="0"/>
    </xf>
    <xf numFmtId="0" fontId="38" fillId="0" borderId="48" xfId="0" applyFont="1" applyBorder="1" applyProtection="1">
      <protection locked="0"/>
    </xf>
    <xf numFmtId="0" fontId="16" fillId="0" borderId="49" xfId="0" applyFont="1" applyBorder="1" applyAlignment="1" applyProtection="1">
      <alignment horizontal="center"/>
      <protection locked="0"/>
    </xf>
    <xf numFmtId="0" fontId="16" fillId="0" borderId="49" xfId="0" applyFont="1" applyBorder="1" applyProtection="1">
      <protection locked="0"/>
    </xf>
    <xf numFmtId="0" fontId="16" fillId="0" borderId="49" xfId="0" applyFont="1" applyBorder="1" applyAlignment="1" applyProtection="1">
      <alignment horizontal="center" vertical="center"/>
      <protection locked="0"/>
    </xf>
    <xf numFmtId="0" fontId="16" fillId="0" borderId="50" xfId="0" applyFont="1" applyBorder="1" applyAlignment="1" applyProtection="1">
      <alignment horizontal="center" vertical="center"/>
      <protection locked="0"/>
    </xf>
    <xf numFmtId="0" fontId="38" fillId="0" borderId="45" xfId="0" applyFont="1" applyBorder="1" applyProtection="1">
      <protection locked="0"/>
    </xf>
    <xf numFmtId="0" fontId="16" fillId="0" borderId="54" xfId="0" applyFont="1" applyBorder="1" applyAlignment="1" applyProtection="1">
      <alignment horizontal="justify" wrapText="1"/>
      <protection locked="0"/>
    </xf>
    <xf numFmtId="0" fontId="16" fillId="0" borderId="31" xfId="0" applyFont="1" applyBorder="1" applyAlignment="1" applyProtection="1">
      <alignment horizontal="justify" wrapText="1"/>
      <protection locked="0"/>
    </xf>
    <xf numFmtId="0" fontId="16" fillId="0" borderId="56" xfId="0" applyFont="1" applyBorder="1" applyAlignment="1" applyProtection="1">
      <alignment horizontal="justify" wrapText="1"/>
      <protection locked="0"/>
    </xf>
    <xf numFmtId="0" fontId="45" fillId="0" borderId="0" xfId="0" applyFont="1" applyProtection="1"/>
    <xf numFmtId="0" fontId="45" fillId="0" borderId="0" xfId="0" applyFont="1" applyAlignment="1" applyProtection="1">
      <alignment horizontal="center"/>
    </xf>
    <xf numFmtId="0" fontId="56" fillId="17" borderId="1" xfId="0" applyFont="1" applyFill="1" applyBorder="1" applyAlignment="1" applyProtection="1">
      <alignment horizontal="right" textRotation="90" wrapText="1"/>
    </xf>
    <xf numFmtId="0" fontId="38" fillId="17" borderId="41" xfId="0" applyFont="1" applyFill="1" applyBorder="1" applyAlignment="1" applyProtection="1">
      <alignment horizontal="center" textRotation="90" wrapText="1"/>
    </xf>
    <xf numFmtId="3" fontId="45" fillId="14" borderId="3" xfId="0" applyNumberFormat="1" applyFont="1" applyFill="1" applyBorder="1" applyAlignment="1" applyProtection="1">
      <alignment horizontal="center"/>
    </xf>
    <xf numFmtId="3" fontId="45" fillId="14" borderId="4" xfId="0" applyNumberFormat="1" applyFont="1" applyFill="1" applyBorder="1" applyProtection="1"/>
    <xf numFmtId="170" fontId="45" fillId="17" borderId="13" xfId="0" applyNumberFormat="1" applyFont="1" applyFill="1" applyBorder="1" applyAlignment="1" applyProtection="1">
      <alignment horizontal="right"/>
    </xf>
    <xf numFmtId="3" fontId="17" fillId="2" borderId="3" xfId="0" applyNumberFormat="1" applyFont="1" applyFill="1" applyBorder="1" applyAlignment="1" applyProtection="1">
      <alignment horizontal="center"/>
      <protection locked="0"/>
    </xf>
    <xf numFmtId="9" fontId="45" fillId="7" borderId="66" xfId="2" applyFont="1" applyFill="1" applyBorder="1" applyProtection="1"/>
    <xf numFmtId="9" fontId="45" fillId="7" borderId="7" xfId="2" applyFont="1" applyFill="1" applyBorder="1" applyProtection="1"/>
    <xf numFmtId="3" fontId="45" fillId="14" borderId="58" xfId="0" applyNumberFormat="1" applyFont="1" applyFill="1" applyBorder="1" applyAlignment="1" applyProtection="1">
      <alignment horizontal="center"/>
    </xf>
    <xf numFmtId="3" fontId="45" fillId="14" borderId="17" xfId="0" applyNumberFormat="1" applyFont="1" applyFill="1" applyBorder="1" applyProtection="1"/>
    <xf numFmtId="170" fontId="45" fillId="17" borderId="35" xfId="0" applyNumberFormat="1" applyFont="1" applyFill="1" applyBorder="1" applyAlignment="1" applyProtection="1">
      <alignment horizontal="right"/>
    </xf>
    <xf numFmtId="3" fontId="17" fillId="2" borderId="62" xfId="0" applyNumberFormat="1" applyFont="1" applyFill="1" applyBorder="1" applyAlignment="1" applyProtection="1">
      <alignment horizontal="center"/>
      <protection locked="0"/>
    </xf>
    <xf numFmtId="9" fontId="45" fillId="7" borderId="14" xfId="2" applyFont="1" applyFill="1" applyBorder="1" applyProtection="1"/>
    <xf numFmtId="9" fontId="45" fillId="7" borderId="22" xfId="2" applyFont="1" applyFill="1" applyBorder="1" applyProtection="1"/>
    <xf numFmtId="3" fontId="17" fillId="2" borderId="13" xfId="0" applyNumberFormat="1" applyFont="1" applyFill="1" applyBorder="1" applyAlignment="1" applyProtection="1">
      <protection locked="0"/>
    </xf>
    <xf numFmtId="9" fontId="45" fillId="16" borderId="13" xfId="2" applyFont="1" applyFill="1" applyBorder="1" applyProtection="1"/>
    <xf numFmtId="3" fontId="17" fillId="2" borderId="67" xfId="0" applyNumberFormat="1" applyFont="1" applyFill="1" applyBorder="1" applyAlignment="1" applyProtection="1">
      <protection locked="0"/>
    </xf>
    <xf numFmtId="9" fontId="45" fillId="16" borderId="42" xfId="2" applyFont="1" applyFill="1" applyBorder="1" applyProtection="1"/>
    <xf numFmtId="3" fontId="17" fillId="2" borderId="48" xfId="0" applyNumberFormat="1" applyFont="1" applyFill="1" applyBorder="1" applyAlignment="1" applyProtection="1">
      <alignment horizontal="center"/>
      <protection locked="0"/>
    </xf>
    <xf numFmtId="9" fontId="45" fillId="16" borderId="50" xfId="2" applyFont="1" applyFill="1" applyBorder="1" applyProtection="1"/>
    <xf numFmtId="3" fontId="17" fillId="2" borderId="67" xfId="0" applyNumberFormat="1" applyFont="1" applyFill="1" applyBorder="1" applyAlignment="1" applyProtection="1">
      <alignment horizontal="center"/>
      <protection locked="0"/>
    </xf>
    <xf numFmtId="9" fontId="45" fillId="7" borderId="41" xfId="2" applyFont="1" applyFill="1" applyBorder="1" applyProtection="1"/>
    <xf numFmtId="9" fontId="45" fillId="7" borderId="68" xfId="2" applyFont="1" applyFill="1" applyBorder="1" applyProtection="1"/>
    <xf numFmtId="0" fontId="45" fillId="0" borderId="0" xfId="0" applyFont="1" applyFill="1" applyProtection="1"/>
    <xf numFmtId="0" fontId="59" fillId="2" borderId="60" xfId="0" applyFont="1" applyFill="1" applyBorder="1" applyAlignment="1" applyProtection="1">
      <alignment horizontal="left"/>
    </xf>
    <xf numFmtId="1" fontId="3" fillId="0" borderId="0" xfId="0" applyNumberFormat="1" applyFont="1" applyAlignment="1">
      <alignment vertical="center"/>
    </xf>
    <xf numFmtId="176" fontId="3" fillId="0" borderId="0" xfId="0" applyNumberFormat="1" applyFont="1" applyAlignment="1">
      <alignment vertical="center"/>
    </xf>
    <xf numFmtId="167" fontId="14" fillId="0" borderId="46" xfId="0" applyNumberFormat="1" applyFont="1" applyFill="1" applyBorder="1" applyAlignment="1" applyProtection="1">
      <alignment horizontal="center" vertical="center"/>
    </xf>
    <xf numFmtId="0" fontId="3" fillId="0" borderId="0" xfId="0" applyFont="1" applyAlignment="1">
      <alignment horizontal="left"/>
    </xf>
    <xf numFmtId="0" fontId="7" fillId="0" borderId="12" xfId="0" applyFont="1" applyFill="1" applyBorder="1" applyAlignment="1">
      <alignment horizontal="center" vertical="center"/>
    </xf>
    <xf numFmtId="0" fontId="3" fillId="0" borderId="0" xfId="0" applyFont="1" applyBorder="1" applyAlignment="1">
      <alignment vertical="center"/>
    </xf>
    <xf numFmtId="0" fontId="22" fillId="17" borderId="51" xfId="0" applyFont="1" applyFill="1" applyBorder="1" applyAlignment="1">
      <alignment horizontal="center" vertical="center"/>
    </xf>
    <xf numFmtId="167" fontId="15" fillId="0" borderId="12" xfId="0" applyNumberFormat="1" applyFont="1" applyFill="1" applyBorder="1" applyAlignment="1">
      <alignment vertical="center"/>
    </xf>
    <xf numFmtId="3" fontId="17" fillId="2" borderId="39" xfId="0" applyNumberFormat="1" applyFont="1" applyFill="1" applyBorder="1" applyAlignment="1" applyProtection="1">
      <protection locked="0"/>
    </xf>
    <xf numFmtId="3" fontId="17" fillId="2" borderId="51" xfId="0" applyNumberFormat="1" applyFont="1" applyFill="1" applyBorder="1" applyAlignment="1" applyProtection="1">
      <alignment horizontal="center"/>
      <protection locked="0"/>
    </xf>
    <xf numFmtId="3" fontId="17" fillId="2" borderId="40" xfId="0" applyNumberFormat="1" applyFont="1" applyFill="1" applyBorder="1" applyAlignment="1" applyProtection="1">
      <alignment horizontal="center"/>
      <protection locked="0"/>
    </xf>
    <xf numFmtId="3" fontId="38" fillId="2" borderId="65" xfId="0" applyNumberFormat="1" applyFont="1" applyFill="1" applyBorder="1" applyProtection="1"/>
    <xf numFmtId="170" fontId="45" fillId="2" borderId="42" xfId="0" applyNumberFormat="1" applyFont="1" applyFill="1" applyBorder="1" applyAlignment="1" applyProtection="1">
      <alignment horizontal="right"/>
    </xf>
    <xf numFmtId="9" fontId="45" fillId="2" borderId="51" xfId="2" applyFont="1" applyFill="1" applyBorder="1" applyProtection="1"/>
    <xf numFmtId="9" fontId="45" fillId="2" borderId="40" xfId="2" applyFont="1" applyFill="1" applyBorder="1" applyProtection="1"/>
    <xf numFmtId="9" fontId="38" fillId="2" borderId="40" xfId="2" applyFont="1" applyFill="1" applyBorder="1" applyProtection="1"/>
    <xf numFmtId="0" fontId="45" fillId="2" borderId="0" xfId="0" applyFont="1" applyFill="1" applyProtection="1"/>
    <xf numFmtId="170" fontId="38" fillId="2" borderId="50" xfId="0" applyNumberFormat="1" applyFont="1" applyFill="1" applyBorder="1" applyProtection="1"/>
    <xf numFmtId="3" fontId="45" fillId="2" borderId="20" xfId="0" applyNumberFormat="1" applyFont="1" applyFill="1" applyBorder="1" applyAlignment="1" applyProtection="1">
      <alignment horizontal="center"/>
    </xf>
    <xf numFmtId="0" fontId="7" fillId="0" borderId="22" xfId="0" applyFont="1" applyFill="1" applyBorder="1" applyAlignment="1">
      <alignment horizontal="center" vertical="center"/>
    </xf>
    <xf numFmtId="9" fontId="12" fillId="0" borderId="38" xfId="0" applyNumberFormat="1" applyFont="1" applyFill="1" applyBorder="1" applyAlignment="1" applyProtection="1">
      <alignment horizontal="right" vertical="center"/>
      <protection locked="0"/>
    </xf>
    <xf numFmtId="0" fontId="66" fillId="14" borderId="35" xfId="0" applyFont="1" applyFill="1" applyBorder="1" applyAlignment="1" applyProtection="1">
      <alignment horizontal="center" vertical="center"/>
    </xf>
    <xf numFmtId="0" fontId="66" fillId="14" borderId="42" xfId="0" applyFont="1" applyFill="1" applyBorder="1" applyAlignment="1" applyProtection="1">
      <alignment horizontal="center" vertical="center"/>
    </xf>
    <xf numFmtId="0" fontId="45" fillId="0" borderId="0" xfId="0" applyFont="1" applyProtection="1">
      <protection locked="0"/>
    </xf>
    <xf numFmtId="168" fontId="17" fillId="17" borderId="38" xfId="0" applyNumberFormat="1" applyFont="1" applyFill="1" applyBorder="1" applyAlignment="1" applyProtection="1">
      <alignment horizontal="center" vertical="center" wrapText="1"/>
      <protection locked="0"/>
    </xf>
    <xf numFmtId="168" fontId="17" fillId="17" borderId="31" xfId="0" applyNumberFormat="1" applyFont="1" applyFill="1" applyBorder="1" applyAlignment="1" applyProtection="1">
      <alignment horizontal="center" vertical="center" wrapText="1"/>
      <protection locked="0"/>
    </xf>
    <xf numFmtId="0" fontId="17" fillId="17" borderId="31" xfId="0" applyFont="1" applyFill="1" applyBorder="1" applyAlignment="1" applyProtection="1">
      <alignment horizontal="center" vertical="center" wrapText="1"/>
      <protection locked="0"/>
    </xf>
    <xf numFmtId="0" fontId="3" fillId="17" borderId="36" xfId="0" applyFont="1" applyFill="1" applyBorder="1" applyAlignment="1">
      <alignment horizontal="center"/>
    </xf>
    <xf numFmtId="0" fontId="3" fillId="17" borderId="45" xfId="0" applyFont="1" applyFill="1" applyBorder="1" applyAlignment="1">
      <alignment horizontal="center"/>
    </xf>
    <xf numFmtId="0" fontId="3" fillId="17" borderId="46" xfId="0" applyFont="1" applyFill="1" applyBorder="1" applyAlignment="1">
      <alignment horizontal="center"/>
    </xf>
    <xf numFmtId="0" fontId="13" fillId="17" borderId="46" xfId="0" applyFont="1" applyFill="1" applyBorder="1" applyAlignment="1">
      <alignment horizontal="center" vertical="center"/>
    </xf>
    <xf numFmtId="0" fontId="17" fillId="17" borderId="38" xfId="0" applyFont="1" applyFill="1" applyBorder="1" applyAlignment="1" applyProtection="1">
      <alignment horizontal="center" vertical="center" wrapText="1"/>
      <protection locked="0"/>
    </xf>
    <xf numFmtId="0" fontId="17" fillId="17" borderId="32" xfId="0" applyFont="1" applyFill="1" applyBorder="1" applyAlignment="1" applyProtection="1">
      <alignment horizontal="center" vertical="center" wrapText="1"/>
      <protection locked="0"/>
    </xf>
    <xf numFmtId="0" fontId="17" fillId="17" borderId="56" xfId="0" applyFont="1" applyFill="1" applyBorder="1" applyAlignment="1" applyProtection="1">
      <alignment horizontal="center" vertical="center" wrapText="1"/>
      <protection locked="0"/>
    </xf>
    <xf numFmtId="9" fontId="26" fillId="17" borderId="56" xfId="0" applyNumberFormat="1" applyFont="1" applyFill="1" applyBorder="1" applyAlignment="1" applyProtection="1">
      <alignment horizontal="center" vertical="center"/>
      <protection locked="0"/>
    </xf>
    <xf numFmtId="0" fontId="22" fillId="17" borderId="31" xfId="0" applyFont="1" applyFill="1" applyBorder="1" applyAlignment="1">
      <alignment horizontal="center" vertical="center"/>
    </xf>
    <xf numFmtId="0" fontId="22" fillId="17" borderId="54" xfId="0" applyFont="1" applyFill="1" applyBorder="1" applyAlignment="1">
      <alignment horizontal="center" vertical="center"/>
    </xf>
    <xf numFmtId="0" fontId="45" fillId="0" borderId="0" xfId="0" applyFont="1" applyAlignment="1" applyProtection="1">
      <alignment textRotation="180"/>
      <protection locked="0"/>
    </xf>
    <xf numFmtId="3" fontId="17" fillId="2" borderId="40" xfId="0" applyNumberFormat="1" applyFont="1" applyFill="1" applyBorder="1" applyAlignment="1" applyProtection="1">
      <alignment horizontal="right"/>
      <protection locked="0"/>
    </xf>
    <xf numFmtId="3" fontId="67" fillId="2" borderId="40" xfId="0" applyNumberFormat="1" applyFont="1" applyFill="1" applyBorder="1" applyAlignment="1" applyProtection="1">
      <alignment horizontal="left"/>
      <protection locked="0"/>
    </xf>
    <xf numFmtId="0" fontId="22" fillId="0" borderId="45" xfId="0" applyFont="1" applyFill="1" applyBorder="1" applyAlignment="1">
      <alignment horizontal="center" vertical="center"/>
    </xf>
    <xf numFmtId="0" fontId="22" fillId="0" borderId="29" xfId="0" applyFont="1" applyFill="1" applyBorder="1" applyAlignment="1">
      <alignment horizontal="justify" vertical="center"/>
    </xf>
    <xf numFmtId="0" fontId="45" fillId="0" borderId="0" xfId="0" applyFont="1" applyAlignment="1" applyProtection="1">
      <alignment textRotation="177"/>
      <protection locked="0"/>
    </xf>
    <xf numFmtId="0" fontId="45" fillId="0" borderId="0" xfId="0" applyFont="1" applyBorder="1" applyProtection="1"/>
    <xf numFmtId="0" fontId="45" fillId="0" borderId="0" xfId="0" applyFont="1" applyBorder="1" applyAlignment="1" applyProtection="1">
      <alignment textRotation="180"/>
      <protection locked="0"/>
    </xf>
    <xf numFmtId="0" fontId="45" fillId="0" borderId="26" xfId="0" applyFont="1" applyBorder="1" applyAlignment="1" applyProtection="1">
      <alignment textRotation="180"/>
      <protection locked="0"/>
    </xf>
    <xf numFmtId="0" fontId="45" fillId="0" borderId="27" xfId="0" applyFont="1" applyBorder="1" applyAlignment="1" applyProtection="1">
      <alignment textRotation="180"/>
      <protection locked="0"/>
    </xf>
    <xf numFmtId="0" fontId="45" fillId="0" borderId="28" xfId="0" applyFont="1" applyBorder="1" applyAlignment="1" applyProtection="1">
      <alignment textRotation="180"/>
      <protection locked="0"/>
    </xf>
    <xf numFmtId="0" fontId="45" fillId="0" borderId="29" xfId="0" applyFont="1" applyBorder="1" applyProtection="1"/>
    <xf numFmtId="0" fontId="45" fillId="0" borderId="30" xfId="0" applyFont="1" applyBorder="1" applyProtection="1"/>
    <xf numFmtId="0" fontId="45" fillId="0" borderId="29" xfId="0" applyFont="1" applyBorder="1" applyAlignment="1" applyProtection="1">
      <alignment textRotation="180"/>
      <protection locked="0"/>
    </xf>
    <xf numFmtId="0" fontId="45" fillId="0" borderId="30" xfId="0" applyFont="1" applyBorder="1" applyAlignment="1" applyProtection="1">
      <alignment textRotation="180"/>
      <protection locked="0"/>
    </xf>
    <xf numFmtId="0" fontId="16" fillId="0" borderId="39" xfId="0" applyFont="1" applyBorder="1" applyAlignment="1" applyProtection="1">
      <alignment textRotation="177"/>
      <protection locked="0"/>
    </xf>
    <xf numFmtId="0" fontId="16" fillId="0" borderId="40" xfId="0" applyFont="1" applyBorder="1" applyAlignment="1" applyProtection="1">
      <alignment textRotation="177"/>
      <protection locked="0"/>
    </xf>
    <xf numFmtId="0" fontId="16" fillId="0" borderId="41" xfId="0" applyFont="1" applyBorder="1" applyAlignment="1" applyProtection="1">
      <alignment textRotation="177"/>
      <protection locked="0"/>
    </xf>
    <xf numFmtId="0" fontId="16" fillId="0" borderId="0" xfId="0" applyFont="1" applyBorder="1" applyAlignment="1" applyProtection="1">
      <alignment textRotation="177"/>
      <protection locked="0"/>
    </xf>
    <xf numFmtId="0" fontId="45" fillId="0" borderId="39" xfId="0" applyFont="1" applyBorder="1" applyProtection="1"/>
    <xf numFmtId="0" fontId="45" fillId="0" borderId="40" xfId="0" applyFont="1" applyBorder="1" applyProtection="1"/>
    <xf numFmtId="49" fontId="11" fillId="0" borderId="8" xfId="0" applyNumberFormat="1" applyFont="1" applyBorder="1" applyAlignment="1" applyProtection="1">
      <alignment horizontal="center" vertical="center"/>
      <protection locked="0"/>
    </xf>
    <xf numFmtId="177" fontId="3" fillId="0" borderId="0" xfId="0" applyNumberFormat="1" applyFont="1" applyAlignment="1"/>
    <xf numFmtId="178" fontId="3" fillId="0" borderId="0" xfId="0" applyNumberFormat="1" applyFont="1" applyAlignment="1"/>
    <xf numFmtId="179" fontId="3" fillId="0" borderId="0" xfId="0" applyNumberFormat="1" applyFont="1" applyAlignment="1"/>
    <xf numFmtId="2" fontId="3" fillId="0" borderId="0" xfId="1" applyNumberFormat="1" applyFont="1" applyAlignment="1"/>
    <xf numFmtId="0" fontId="69" fillId="0" borderId="0" xfId="0" applyFont="1" applyAlignment="1"/>
    <xf numFmtId="0" fontId="11" fillId="0" borderId="27" xfId="0" applyFont="1" applyBorder="1" applyAlignment="1">
      <alignment horizontal="center"/>
    </xf>
    <xf numFmtId="0" fontId="70" fillId="0" borderId="0" xfId="0" applyFont="1" applyAlignment="1" applyProtection="1">
      <alignment vertical="center"/>
      <protection hidden="1"/>
    </xf>
    <xf numFmtId="41" fontId="70" fillId="0" borderId="29" xfId="1" applyFont="1" applyBorder="1" applyAlignment="1" applyProtection="1">
      <alignment horizontal="center" vertical="center"/>
      <protection hidden="1"/>
    </xf>
    <xf numFmtId="0" fontId="70" fillId="0" borderId="0" xfId="0" applyFont="1" applyAlignment="1" applyProtection="1">
      <alignment horizontal="right"/>
      <protection hidden="1"/>
    </xf>
    <xf numFmtId="2" fontId="11" fillId="0" borderId="0" xfId="0" applyNumberFormat="1" applyFont="1" applyAlignment="1" applyProtection="1">
      <alignment horizontal="center" vertical="center"/>
      <protection hidden="1"/>
    </xf>
    <xf numFmtId="179" fontId="10" fillId="0" borderId="0" xfId="0" applyNumberFormat="1" applyFont="1" applyAlignment="1" applyProtection="1">
      <alignment horizontal="center" vertical="center"/>
      <protection hidden="1"/>
    </xf>
    <xf numFmtId="178" fontId="10" fillId="0" borderId="0" xfId="1" applyNumberFormat="1" applyFont="1" applyAlignment="1" applyProtection="1">
      <alignment horizontal="center" vertical="center"/>
      <protection hidden="1"/>
    </xf>
    <xf numFmtId="166" fontId="11" fillId="18" borderId="0" xfId="0" applyNumberFormat="1" applyFont="1" applyFill="1" applyBorder="1" applyAlignment="1"/>
    <xf numFmtId="166" fontId="11" fillId="0" borderId="0" xfId="0" applyNumberFormat="1" applyFont="1" applyAlignment="1"/>
    <xf numFmtId="170" fontId="38" fillId="3" borderId="61" xfId="0" applyNumberFormat="1" applyFont="1" applyFill="1" applyBorder="1" applyProtection="1">
      <protection hidden="1"/>
    </xf>
    <xf numFmtId="170" fontId="38" fillId="16" borderId="61" xfId="0" applyNumberFormat="1" applyFont="1" applyFill="1" applyBorder="1" applyProtection="1">
      <protection hidden="1"/>
    </xf>
    <xf numFmtId="170" fontId="38" fillId="16" borderId="42" xfId="0" applyNumberFormat="1" applyFont="1" applyFill="1" applyBorder="1" applyProtection="1">
      <protection hidden="1"/>
    </xf>
    <xf numFmtId="168" fontId="49" fillId="3" borderId="51" xfId="0" applyNumberFormat="1" applyFont="1" applyFill="1" applyBorder="1" applyAlignment="1" applyProtection="1">
      <alignment vertical="center"/>
      <protection hidden="1"/>
    </xf>
    <xf numFmtId="0" fontId="17" fillId="2" borderId="38" xfId="0" applyFont="1" applyFill="1" applyBorder="1" applyAlignment="1" applyProtection="1">
      <alignment horizontal="center"/>
      <protection locked="0"/>
    </xf>
    <xf numFmtId="0" fontId="16" fillId="0" borderId="54" xfId="0" applyFont="1" applyBorder="1" applyProtection="1"/>
    <xf numFmtId="0" fontId="17" fillId="2" borderId="6" xfId="0" applyFont="1" applyFill="1" applyBorder="1" applyAlignment="1" applyProtection="1">
      <alignment horizontal="center"/>
      <protection locked="0"/>
    </xf>
    <xf numFmtId="0" fontId="16" fillId="0" borderId="31" xfId="0" applyFont="1" applyBorder="1" applyProtection="1"/>
    <xf numFmtId="0" fontId="17" fillId="2" borderId="27" xfId="0" applyFont="1" applyFill="1" applyBorder="1" applyAlignment="1" applyProtection="1">
      <alignment horizontal="center"/>
      <protection locked="0"/>
    </xf>
    <xf numFmtId="0" fontId="16" fillId="0" borderId="56" xfId="0" applyFont="1" applyBorder="1" applyProtection="1"/>
    <xf numFmtId="0" fontId="17" fillId="2" borderId="0" xfId="0" applyFont="1" applyFill="1" applyBorder="1" applyAlignment="1" applyProtection="1">
      <alignment horizontal="center" vertical="center"/>
      <protection locked="0"/>
    </xf>
    <xf numFmtId="0" fontId="16" fillId="0" borderId="49" xfId="0" applyFont="1" applyBorder="1" applyAlignment="1" applyProtection="1">
      <alignment vertical="center"/>
    </xf>
    <xf numFmtId="0" fontId="17" fillId="2" borderId="38" xfId="0" applyFont="1" applyFill="1" applyBorder="1" applyAlignment="1" applyProtection="1">
      <alignment horizontal="center" vertical="center"/>
      <protection locked="0"/>
    </xf>
    <xf numFmtId="0" fontId="16" fillId="0" borderId="54" xfId="0" applyFont="1" applyBorder="1" applyAlignment="1" applyProtection="1">
      <alignment horizontal="justify" wrapText="1"/>
    </xf>
    <xf numFmtId="0" fontId="17" fillId="2" borderId="6" xfId="0" applyFont="1" applyFill="1" applyBorder="1" applyAlignment="1" applyProtection="1">
      <alignment horizontal="center" vertical="center"/>
      <protection locked="0"/>
    </xf>
    <xf numFmtId="0" fontId="16" fillId="0" borderId="31" xfId="0" applyFont="1" applyBorder="1" applyAlignment="1" applyProtection="1">
      <alignment horizontal="justify" wrapText="1"/>
    </xf>
    <xf numFmtId="0" fontId="17" fillId="2" borderId="27" xfId="0" applyFont="1" applyFill="1" applyBorder="1" applyAlignment="1" applyProtection="1">
      <alignment horizontal="center" vertical="center"/>
      <protection locked="0"/>
    </xf>
    <xf numFmtId="0" fontId="16" fillId="0" borderId="56" xfId="0" applyFont="1" applyBorder="1" applyAlignment="1" applyProtection="1">
      <alignment horizontal="justify" wrapText="1"/>
    </xf>
    <xf numFmtId="0" fontId="31" fillId="11" borderId="39" xfId="0" applyFont="1" applyFill="1" applyBorder="1" applyAlignment="1" applyProtection="1">
      <alignment horizontal="center"/>
    </xf>
    <xf numFmtId="168" fontId="16" fillId="0" borderId="37" xfId="0" applyNumberFormat="1" applyFont="1" applyBorder="1" applyProtection="1">
      <protection hidden="1"/>
    </xf>
    <xf numFmtId="168" fontId="16" fillId="0" borderId="17" xfId="0" applyNumberFormat="1" applyFont="1" applyBorder="1" applyProtection="1"/>
    <xf numFmtId="168" fontId="16" fillId="0" borderId="9" xfId="0" applyNumberFormat="1" applyFont="1" applyBorder="1" applyProtection="1"/>
    <xf numFmtId="168" fontId="16" fillId="0" borderId="37" xfId="0" applyNumberFormat="1" applyFont="1" applyBorder="1" applyProtection="1"/>
    <xf numFmtId="168" fontId="16" fillId="0" borderId="33" xfId="0" applyNumberFormat="1" applyFont="1" applyBorder="1" applyAlignment="1" applyProtection="1">
      <alignment vertical="center"/>
      <protection hidden="1"/>
    </xf>
    <xf numFmtId="0" fontId="38" fillId="2" borderId="48" xfId="0" applyFont="1" applyFill="1" applyBorder="1" applyAlignment="1" applyProtection="1">
      <alignment horizontal="center" vertical="center"/>
    </xf>
    <xf numFmtId="167" fontId="14" fillId="0" borderId="51" xfId="0" applyNumberFormat="1" applyFont="1" applyFill="1" applyBorder="1" applyAlignment="1" applyProtection="1">
      <alignment vertical="center"/>
      <protection locked="0"/>
    </xf>
    <xf numFmtId="0" fontId="65" fillId="0" borderId="0" xfId="0" applyFont="1" applyAlignment="1" applyProtection="1"/>
    <xf numFmtId="0" fontId="7" fillId="17" borderId="40" xfId="0" applyFont="1" applyFill="1" applyBorder="1" applyAlignment="1">
      <alignment horizontal="left" vertical="center"/>
    </xf>
    <xf numFmtId="0" fontId="13" fillId="17" borderId="49" xfId="0" applyFont="1" applyFill="1" applyBorder="1" applyAlignment="1">
      <alignment horizontal="center" vertical="center"/>
    </xf>
    <xf numFmtId="0" fontId="7" fillId="0" borderId="46" xfId="0" applyFont="1" applyFill="1" applyBorder="1" applyAlignment="1">
      <alignment horizontal="center" vertical="center"/>
    </xf>
    <xf numFmtId="168" fontId="7" fillId="0" borderId="37" xfId="0" applyNumberFormat="1" applyFont="1" applyFill="1" applyBorder="1" applyAlignment="1">
      <alignment horizontal="right" vertical="center"/>
    </xf>
    <xf numFmtId="168" fontId="14" fillId="0" borderId="0" xfId="0" applyNumberFormat="1" applyFont="1" applyFill="1" applyAlignment="1">
      <alignment horizontal="right"/>
    </xf>
    <xf numFmtId="168" fontId="14" fillId="0" borderId="17" xfId="0" applyNumberFormat="1" applyFont="1" applyFill="1" applyBorder="1" applyAlignment="1" applyProtection="1">
      <alignment horizontal="right" vertical="center" wrapText="1"/>
    </xf>
    <xf numFmtId="168" fontId="14" fillId="0" borderId="9" xfId="0" applyNumberFormat="1" applyFont="1" applyFill="1" applyBorder="1" applyAlignment="1" applyProtection="1">
      <alignment horizontal="right" vertical="center" wrapText="1"/>
    </xf>
    <xf numFmtId="168" fontId="58" fillId="0" borderId="4" xfId="0" applyNumberFormat="1" applyFont="1" applyFill="1" applyBorder="1" applyAlignment="1">
      <alignment vertical="center"/>
    </xf>
    <xf numFmtId="168" fontId="22" fillId="0" borderId="36" xfId="0" applyNumberFormat="1" applyFont="1" applyFill="1" applyBorder="1" applyAlignment="1">
      <alignment horizontal="center" vertical="center"/>
    </xf>
    <xf numFmtId="0" fontId="22" fillId="17" borderId="69" xfId="0" applyFont="1" applyFill="1" applyBorder="1" applyAlignment="1">
      <alignment horizontal="center" vertical="center"/>
    </xf>
    <xf numFmtId="0" fontId="7" fillId="0" borderId="62" xfId="0" applyFont="1" applyFill="1" applyBorder="1" applyAlignment="1">
      <alignment horizontal="left" vertical="center"/>
    </xf>
    <xf numFmtId="0" fontId="3" fillId="17" borderId="69" xfId="0" applyFont="1" applyFill="1" applyBorder="1" applyAlignment="1">
      <alignment horizontal="center"/>
    </xf>
    <xf numFmtId="10" fontId="12" fillId="17" borderId="54" xfId="2" applyNumberFormat="1" applyFont="1" applyFill="1" applyBorder="1" applyAlignment="1">
      <alignment horizontal="center" vertical="center"/>
    </xf>
    <xf numFmtId="0" fontId="7" fillId="0" borderId="50" xfId="0" applyFont="1" applyFill="1" applyBorder="1" applyAlignment="1">
      <alignment horizontal="center" vertical="center"/>
    </xf>
    <xf numFmtId="0" fontId="7" fillId="0" borderId="68" xfId="0" applyFont="1" applyFill="1" applyBorder="1" applyAlignment="1">
      <alignment horizontal="center" vertical="center"/>
    </xf>
    <xf numFmtId="0" fontId="7" fillId="0" borderId="23" xfId="0" applyFont="1" applyFill="1" applyBorder="1" applyAlignment="1">
      <alignment horizontal="center"/>
    </xf>
    <xf numFmtId="0" fontId="3" fillId="0" borderId="50" xfId="0" applyFont="1" applyFill="1" applyBorder="1" applyAlignment="1">
      <alignment vertical="center"/>
    </xf>
    <xf numFmtId="0" fontId="3" fillId="17" borderId="16" xfId="0" applyFont="1" applyFill="1" applyBorder="1" applyAlignment="1">
      <alignment vertical="center"/>
    </xf>
    <xf numFmtId="0" fontId="7" fillId="17" borderId="70" xfId="0" applyFont="1" applyFill="1" applyBorder="1" applyAlignment="1">
      <alignment horizontal="center" vertical="center"/>
    </xf>
    <xf numFmtId="0" fontId="7" fillId="17" borderId="51" xfId="0" applyFont="1" applyFill="1" applyBorder="1" applyAlignment="1">
      <alignment horizontal="center" vertical="center"/>
    </xf>
    <xf numFmtId="0" fontId="7" fillId="17" borderId="69" xfId="0" applyFont="1" applyFill="1" applyBorder="1" applyAlignment="1">
      <alignment horizontal="center" vertical="center"/>
    </xf>
    <xf numFmtId="2" fontId="7" fillId="2" borderId="0" xfId="0" applyNumberFormat="1" applyFont="1" applyFill="1" applyBorder="1" applyAlignment="1">
      <alignment vertical="center"/>
    </xf>
    <xf numFmtId="0" fontId="7" fillId="0" borderId="60" xfId="0" applyFont="1" applyFill="1" applyBorder="1" applyAlignment="1">
      <alignment horizontal="center" vertical="center"/>
    </xf>
    <xf numFmtId="0" fontId="22" fillId="2" borderId="15" xfId="0" applyFont="1" applyFill="1" applyBorder="1" applyAlignment="1">
      <alignment horizontal="left"/>
    </xf>
    <xf numFmtId="0" fontId="7" fillId="2" borderId="62" xfId="0" applyFont="1" applyFill="1" applyBorder="1" applyAlignment="1">
      <alignment horizontal="left" vertical="center"/>
    </xf>
    <xf numFmtId="0" fontId="3" fillId="2" borderId="49" xfId="0" applyFont="1" applyFill="1" applyBorder="1" applyAlignment="1">
      <alignment horizontal="center" vertical="center"/>
    </xf>
    <xf numFmtId="0" fontId="3" fillId="2" borderId="31" xfId="0" applyFont="1" applyFill="1" applyBorder="1" applyAlignment="1">
      <alignment horizontal="center" vertical="center"/>
    </xf>
    <xf numFmtId="0" fontId="5" fillId="2" borderId="15" xfId="0" applyFont="1" applyFill="1" applyBorder="1" applyAlignment="1">
      <alignment vertical="center"/>
    </xf>
    <xf numFmtId="9" fontId="3" fillId="2" borderId="32" xfId="0" applyNumberFormat="1" applyFont="1" applyFill="1" applyBorder="1" applyAlignment="1">
      <alignment horizontal="right" vertical="center"/>
    </xf>
    <xf numFmtId="0" fontId="8" fillId="2" borderId="31" xfId="0" applyFont="1" applyFill="1" applyBorder="1" applyAlignment="1">
      <alignment horizontal="right" vertical="center"/>
    </xf>
    <xf numFmtId="171" fontId="14" fillId="2" borderId="32" xfId="0" applyNumberFormat="1" applyFont="1" applyFill="1" applyBorder="1" applyAlignment="1">
      <alignment vertical="center"/>
    </xf>
    <xf numFmtId="0" fontId="22" fillId="2" borderId="15" xfId="0" applyFont="1" applyFill="1" applyBorder="1" applyAlignment="1">
      <alignment horizontal="justify" vertical="center"/>
    </xf>
    <xf numFmtId="0" fontId="22" fillId="2" borderId="21" xfId="0" applyFont="1" applyFill="1" applyBorder="1" applyAlignment="1">
      <alignment horizontal="justify" vertical="center"/>
    </xf>
    <xf numFmtId="0" fontId="22"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7" fillId="2" borderId="71" xfId="0" applyFont="1" applyFill="1" applyBorder="1" applyAlignment="1">
      <alignment horizontal="center" vertical="center"/>
    </xf>
    <xf numFmtId="0" fontId="7" fillId="2" borderId="26" xfId="0" applyFont="1" applyFill="1" applyBorder="1" applyAlignment="1">
      <alignment horizontal="left" vertical="center"/>
    </xf>
    <xf numFmtId="0" fontId="7" fillId="2" borderId="48" xfId="0" applyFont="1" applyFill="1" applyBorder="1" applyAlignment="1">
      <alignment horizontal="left" vertical="center"/>
    </xf>
    <xf numFmtId="172" fontId="14" fillId="17" borderId="55" xfId="0" applyNumberFormat="1" applyFont="1" applyFill="1" applyBorder="1" applyAlignment="1">
      <alignment horizontal="center" vertical="center"/>
    </xf>
    <xf numFmtId="0" fontId="13" fillId="2" borderId="39" xfId="0" applyFont="1" applyFill="1" applyBorder="1" applyAlignment="1">
      <alignment vertical="center"/>
    </xf>
    <xf numFmtId="9" fontId="3" fillId="2" borderId="40" xfId="0" applyNumberFormat="1" applyFont="1" applyFill="1" applyBorder="1" applyAlignment="1">
      <alignment horizontal="right" vertical="center"/>
    </xf>
    <xf numFmtId="0" fontId="3" fillId="2" borderId="72" xfId="0" applyFont="1" applyFill="1" applyBorder="1" applyAlignment="1">
      <alignment horizontal="center" vertical="center"/>
    </xf>
    <xf numFmtId="0" fontId="22" fillId="2" borderId="73" xfId="0" applyFont="1" applyFill="1" applyBorder="1" applyAlignment="1">
      <alignment horizontal="justify" vertical="center"/>
    </xf>
    <xf numFmtId="0" fontId="22" fillId="2" borderId="55" xfId="0" applyFont="1" applyFill="1" applyBorder="1" applyAlignment="1">
      <alignment horizontal="justify" vertical="center"/>
    </xf>
    <xf numFmtId="0" fontId="22" fillId="2" borderId="56" xfId="0" applyFont="1" applyFill="1" applyBorder="1" applyAlignment="1">
      <alignment horizontal="center" vertical="center"/>
    </xf>
    <xf numFmtId="9" fontId="12" fillId="2" borderId="74" xfId="0" applyNumberFormat="1" applyFont="1" applyFill="1" applyBorder="1" applyAlignment="1" applyProtection="1">
      <alignment horizontal="right" vertical="center"/>
      <protection locked="0"/>
    </xf>
    <xf numFmtId="0" fontId="13" fillId="2" borderId="54" xfId="0" applyFont="1" applyFill="1" applyBorder="1" applyAlignment="1">
      <alignment horizontal="center" vertical="center"/>
    </xf>
    <xf numFmtId="167" fontId="7" fillId="2" borderId="31" xfId="0" applyNumberFormat="1" applyFont="1" applyFill="1" applyBorder="1" applyAlignment="1" applyProtection="1">
      <alignment horizontal="center" vertical="center"/>
    </xf>
    <xf numFmtId="171" fontId="27" fillId="17" borderId="31" xfId="0" applyNumberFormat="1" applyFont="1" applyFill="1" applyBorder="1" applyAlignment="1">
      <alignment horizontal="center" vertical="center"/>
    </xf>
    <xf numFmtId="168" fontId="58" fillId="2" borderId="54" xfId="0" applyNumberFormat="1" applyFont="1" applyFill="1" applyBorder="1" applyAlignment="1">
      <alignment vertical="center"/>
    </xf>
    <xf numFmtId="0" fontId="13" fillId="2" borderId="46" xfId="0" applyFont="1" applyFill="1" applyBorder="1" applyAlignment="1">
      <alignment horizontal="left" vertical="center"/>
    </xf>
    <xf numFmtId="10" fontId="14" fillId="2" borderId="56" xfId="2" applyNumberFormat="1" applyFont="1" applyFill="1" applyBorder="1" applyAlignment="1" applyProtection="1">
      <alignment horizontal="right" vertical="center"/>
      <protection locked="0"/>
    </xf>
    <xf numFmtId="0" fontId="10" fillId="0" borderId="20" xfId="0" applyFont="1" applyBorder="1" applyAlignment="1" applyProtection="1">
      <alignment horizontal="left" vertical="center"/>
      <protection locked="0"/>
    </xf>
    <xf numFmtId="0" fontId="26" fillId="0" borderId="0" xfId="0" applyFont="1" applyFill="1" applyBorder="1" applyAlignment="1">
      <alignment horizontal="center" vertical="center"/>
    </xf>
    <xf numFmtId="166" fontId="3" fillId="0" borderId="0" xfId="0" applyNumberFormat="1" applyFont="1" applyFill="1" applyBorder="1" applyAlignment="1"/>
    <xf numFmtId="175" fontId="60" fillId="0" borderId="0" xfId="0" applyNumberFormat="1" applyFont="1" applyFill="1" applyBorder="1" applyAlignment="1"/>
    <xf numFmtId="0" fontId="3" fillId="0" borderId="0" xfId="0" quotePrefix="1" applyFont="1" applyFill="1" applyBorder="1" applyAlignment="1">
      <alignment horizontal="center" vertical="center" wrapText="1"/>
    </xf>
    <xf numFmtId="0" fontId="3" fillId="0" borderId="0" xfId="0" quotePrefix="1" applyFont="1" applyFill="1" applyBorder="1" applyAlignment="1">
      <alignment horizontal="center" vertical="center"/>
    </xf>
    <xf numFmtId="0" fontId="3" fillId="0" borderId="0" xfId="0" applyFont="1" applyFill="1" applyBorder="1" applyAlignment="1">
      <alignment horizontal="center" vertical="center"/>
    </xf>
    <xf numFmtId="0" fontId="14" fillId="0" borderId="0" xfId="0" quotePrefix="1" applyFont="1" applyFill="1" applyBorder="1" applyAlignment="1">
      <alignment horizontal="center" vertical="center"/>
    </xf>
    <xf numFmtId="0" fontId="23" fillId="0" borderId="0" xfId="0" applyFont="1" applyFill="1" applyBorder="1" applyAlignment="1">
      <alignment horizontal="center" vertical="center"/>
    </xf>
    <xf numFmtId="0" fontId="64" fillId="0" borderId="0" xfId="0" applyFont="1" applyFill="1" applyBorder="1" applyAlignment="1" applyProtection="1">
      <alignment horizontal="center" vertical="center"/>
      <protection hidden="1"/>
    </xf>
    <xf numFmtId="10" fontId="12" fillId="2" borderId="17" xfId="2" applyNumberFormat="1" applyFont="1" applyFill="1" applyBorder="1" applyAlignment="1" applyProtection="1">
      <alignment horizontal="right" vertical="center"/>
      <protection locked="0"/>
    </xf>
    <xf numFmtId="0" fontId="26" fillId="0" borderId="0" xfId="0" applyFont="1" applyFill="1" applyBorder="1" applyAlignment="1">
      <alignment horizontal="center" vertical="center"/>
    </xf>
    <xf numFmtId="0" fontId="5" fillId="17" borderId="44" xfId="0" applyFont="1" applyFill="1" applyBorder="1" applyAlignment="1">
      <alignment horizontal="left" vertical="center"/>
    </xf>
    <xf numFmtId="0" fontId="0" fillId="17" borderId="69" xfId="0" applyFill="1" applyBorder="1"/>
    <xf numFmtId="0" fontId="5" fillId="2" borderId="39" xfId="0" applyFont="1" applyFill="1" applyBorder="1" applyAlignment="1">
      <alignment horizontal="left" vertical="center"/>
    </xf>
    <xf numFmtId="0" fontId="5" fillId="2" borderId="40" xfId="0" applyFont="1" applyFill="1" applyBorder="1" applyAlignment="1">
      <alignment horizontal="left" vertical="center"/>
    </xf>
    <xf numFmtId="175" fontId="7" fillId="2" borderId="70" xfId="0" applyNumberFormat="1" applyFont="1" applyFill="1" applyBorder="1" applyAlignment="1" applyProtection="1">
      <alignment horizontal="right" vertical="center"/>
      <protection hidden="1"/>
    </xf>
    <xf numFmtId="175" fontId="7" fillId="2" borderId="69" xfId="0" applyNumberFormat="1" applyFont="1" applyFill="1" applyBorder="1" applyAlignment="1" applyProtection="1">
      <alignment horizontal="right" vertical="center"/>
      <protection hidden="1"/>
    </xf>
    <xf numFmtId="175" fontId="22" fillId="2" borderId="17" xfId="0" applyNumberFormat="1" applyFont="1" applyFill="1" applyBorder="1" applyAlignment="1" applyProtection="1">
      <alignment horizontal="right" vertical="center"/>
      <protection hidden="1"/>
    </xf>
    <xf numFmtId="175" fontId="22" fillId="2" borderId="16" xfId="0" applyNumberFormat="1" applyFont="1" applyFill="1" applyBorder="1" applyAlignment="1" applyProtection="1">
      <alignment horizontal="right" vertical="center"/>
      <protection hidden="1"/>
    </xf>
    <xf numFmtId="175" fontId="22" fillId="2" borderId="65" xfId="0" applyNumberFormat="1" applyFont="1" applyFill="1" applyBorder="1" applyAlignment="1">
      <alignment horizontal="right" vertical="center"/>
    </xf>
    <xf numFmtId="175" fontId="22" fillId="2" borderId="55" xfId="0" applyNumberFormat="1" applyFont="1" applyFill="1" applyBorder="1" applyAlignment="1">
      <alignment horizontal="right" vertical="center"/>
    </xf>
    <xf numFmtId="0" fontId="22" fillId="17" borderId="70" xfId="0" applyFont="1" applyFill="1" applyBorder="1" applyAlignment="1">
      <alignment horizontal="left" vertical="center"/>
    </xf>
    <xf numFmtId="0" fontId="22" fillId="17" borderId="51" xfId="0" applyFont="1" applyFill="1" applyBorder="1" applyAlignment="1">
      <alignment horizontal="left" vertical="center"/>
    </xf>
    <xf numFmtId="0" fontId="22" fillId="17" borderId="69" xfId="0" applyFont="1" applyFill="1" applyBorder="1" applyAlignment="1">
      <alignment horizontal="left" vertical="center"/>
    </xf>
    <xf numFmtId="175" fontId="61" fillId="17" borderId="70" xfId="1" applyNumberFormat="1" applyFont="1" applyFill="1" applyBorder="1" applyAlignment="1" applyProtection="1">
      <alignment horizontal="right" vertical="center"/>
      <protection hidden="1"/>
    </xf>
    <xf numFmtId="175" fontId="61" fillId="17" borderId="69" xfId="1" applyNumberFormat="1" applyFont="1" applyFill="1" applyBorder="1" applyAlignment="1" applyProtection="1">
      <alignment horizontal="right" vertical="center"/>
      <protection hidden="1"/>
    </xf>
    <xf numFmtId="175" fontId="7" fillId="2" borderId="51" xfId="0" applyNumberFormat="1" applyFont="1" applyFill="1" applyBorder="1" applyAlignment="1" applyProtection="1">
      <alignment horizontal="right" vertical="center"/>
      <protection hidden="1"/>
    </xf>
    <xf numFmtId="0" fontId="13" fillId="2" borderId="15" xfId="0" applyFont="1" applyFill="1" applyBorder="1" applyAlignment="1">
      <alignment horizontal="left" vertical="center"/>
    </xf>
    <xf numFmtId="0" fontId="13" fillId="2" borderId="16" xfId="0" applyFont="1" applyFill="1" applyBorder="1" applyAlignment="1">
      <alignment horizontal="left" vertical="center"/>
    </xf>
    <xf numFmtId="175" fontId="22" fillId="2" borderId="37" xfId="0" applyNumberFormat="1" applyFont="1" applyFill="1" applyBorder="1" applyAlignment="1" applyProtection="1">
      <alignment horizontal="right" vertical="center"/>
      <protection hidden="1"/>
    </xf>
    <xf numFmtId="175" fontId="22" fillId="2" borderId="21" xfId="0" applyNumberFormat="1" applyFont="1" applyFill="1" applyBorder="1" applyAlignment="1" applyProtection="1">
      <alignment horizontal="right" vertical="center"/>
      <protection hidden="1"/>
    </xf>
    <xf numFmtId="0" fontId="13" fillId="2" borderId="44" xfId="0" applyFont="1" applyFill="1" applyBorder="1" applyAlignment="1">
      <alignment horizontal="left" vertical="center"/>
    </xf>
    <xf numFmtId="0" fontId="13" fillId="2" borderId="51" xfId="0" applyFont="1" applyFill="1" applyBorder="1" applyAlignment="1">
      <alignment horizontal="left" vertical="center"/>
    </xf>
    <xf numFmtId="175" fontId="22" fillId="0" borderId="31" xfId="0" applyNumberFormat="1" applyFont="1" applyFill="1" applyBorder="1" applyAlignment="1" applyProtection="1">
      <alignment horizontal="right" vertical="center"/>
      <protection hidden="1"/>
    </xf>
    <xf numFmtId="0" fontId="22" fillId="0" borderId="0" xfId="0" applyFont="1" applyBorder="1" applyAlignment="1" applyProtection="1">
      <alignment horizontal="left"/>
      <protection locked="0"/>
    </xf>
    <xf numFmtId="167" fontId="3" fillId="0" borderId="44" xfId="0" applyNumberFormat="1" applyFont="1" applyBorder="1" applyAlignment="1" applyProtection="1">
      <alignment horizontal="center" vertical="center"/>
      <protection locked="0"/>
    </xf>
    <xf numFmtId="167" fontId="3" fillId="0" borderId="12" xfId="0" applyNumberFormat="1" applyFont="1" applyBorder="1" applyAlignment="1" applyProtection="1">
      <alignment horizontal="center" vertical="center"/>
      <protection locked="0"/>
    </xf>
    <xf numFmtId="0" fontId="16" fillId="0" borderId="36" xfId="0" applyFont="1" applyBorder="1" applyAlignment="1" applyProtection="1">
      <alignment horizontal="center" vertical="center" wrapText="1"/>
      <protection locked="0"/>
    </xf>
    <xf numFmtId="0" fontId="16" fillId="0" borderId="45" xfId="0" applyFont="1" applyBorder="1" applyAlignment="1" applyProtection="1">
      <alignment horizontal="center" vertical="center" wrapText="1"/>
      <protection locked="0"/>
    </xf>
    <xf numFmtId="0" fontId="16" fillId="0" borderId="46" xfId="0" applyFont="1" applyBorder="1" applyAlignment="1" applyProtection="1">
      <alignment horizontal="center" vertical="center" wrapText="1"/>
      <protection locked="0"/>
    </xf>
    <xf numFmtId="175" fontId="13" fillId="17" borderId="70" xfId="0" applyNumberFormat="1" applyFont="1" applyFill="1" applyBorder="1" applyAlignment="1">
      <alignment horizontal="right" vertical="center"/>
    </xf>
    <xf numFmtId="175" fontId="13" fillId="17" borderId="69" xfId="0" applyNumberFormat="1" applyFont="1" applyFill="1" applyBorder="1" applyAlignment="1">
      <alignment horizontal="right" vertical="center"/>
    </xf>
    <xf numFmtId="0" fontId="73" fillId="0" borderId="0" xfId="0" applyFont="1" applyBorder="1" applyAlignment="1" applyProtection="1">
      <alignment horizontal="center"/>
    </xf>
    <xf numFmtId="0" fontId="5" fillId="17" borderId="69" xfId="0" applyFont="1" applyFill="1" applyBorder="1" applyAlignment="1">
      <alignment horizontal="left" vertical="center"/>
    </xf>
    <xf numFmtId="179" fontId="3" fillId="0" borderId="0" xfId="0" applyNumberFormat="1" applyFont="1" applyAlignment="1">
      <alignment horizontal="right"/>
    </xf>
    <xf numFmtId="0" fontId="11" fillId="0" borderId="27" xfId="0" applyFont="1" applyBorder="1" applyAlignment="1" applyProtection="1">
      <alignment horizontal="left"/>
      <protection hidden="1"/>
    </xf>
    <xf numFmtId="0" fontId="7" fillId="2" borderId="15" xfId="0" applyFont="1" applyFill="1" applyBorder="1" applyAlignment="1">
      <alignment horizontal="left" vertical="center"/>
    </xf>
    <xf numFmtId="0" fontId="7" fillId="2" borderId="16" xfId="0" applyFont="1" applyFill="1" applyBorder="1" applyAlignment="1">
      <alignment horizontal="left" vertical="center"/>
    </xf>
    <xf numFmtId="175" fontId="7" fillId="2" borderId="17" xfId="0" applyNumberFormat="1" applyFont="1" applyFill="1" applyBorder="1" applyAlignment="1">
      <alignment horizontal="right" vertical="center"/>
    </xf>
    <xf numFmtId="175" fontId="7" fillId="2" borderId="16" xfId="0" applyNumberFormat="1" applyFont="1" applyFill="1" applyBorder="1" applyAlignment="1">
      <alignment horizontal="right" vertical="center"/>
    </xf>
    <xf numFmtId="175" fontId="22" fillId="0" borderId="4" xfId="0" applyNumberFormat="1" applyFont="1" applyFill="1" applyBorder="1" applyAlignment="1" applyProtection="1">
      <alignment horizontal="right" vertical="center"/>
      <protection hidden="1"/>
    </xf>
    <xf numFmtId="175" fontId="22" fillId="0" borderId="5" xfId="0" applyNumberFormat="1" applyFont="1" applyFill="1" applyBorder="1" applyAlignment="1" applyProtection="1">
      <alignment horizontal="right" vertical="center"/>
      <protection hidden="1"/>
    </xf>
    <xf numFmtId="3" fontId="13" fillId="2" borderId="44" xfId="0" applyNumberFormat="1" applyFont="1" applyFill="1" applyBorder="1" applyAlignment="1">
      <alignment horizontal="left" vertical="center"/>
    </xf>
    <xf numFmtId="3" fontId="13" fillId="2" borderId="51" xfId="0" applyNumberFormat="1" applyFont="1" applyFill="1" applyBorder="1" applyAlignment="1">
      <alignment horizontal="left" vertical="center"/>
    </xf>
    <xf numFmtId="175" fontId="7" fillId="2" borderId="70" xfId="0" applyNumberFormat="1" applyFont="1" applyFill="1" applyBorder="1" applyAlignment="1">
      <alignment horizontal="right" vertical="center"/>
    </xf>
    <xf numFmtId="175" fontId="7" fillId="2" borderId="69" xfId="0" applyNumberFormat="1" applyFont="1" applyFill="1" applyBorder="1" applyAlignment="1">
      <alignment horizontal="right"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178" fontId="22" fillId="0" borderId="31" xfId="0" applyNumberFormat="1" applyFont="1" applyFill="1" applyBorder="1" applyAlignment="1" applyProtection="1">
      <alignment horizontal="right" vertical="center"/>
      <protection hidden="1"/>
    </xf>
    <xf numFmtId="175" fontId="22" fillId="0" borderId="32" xfId="0" applyNumberFormat="1" applyFont="1" applyFill="1" applyBorder="1" applyAlignment="1">
      <alignment horizontal="right" vertical="center"/>
    </xf>
    <xf numFmtId="175" fontId="22" fillId="0" borderId="16" xfId="0" applyNumberFormat="1" applyFont="1" applyFill="1" applyBorder="1" applyAlignment="1">
      <alignment horizontal="right" vertical="center"/>
    </xf>
    <xf numFmtId="3" fontId="7" fillId="2" borderId="17" xfId="0" applyNumberFormat="1" applyFont="1" applyFill="1" applyBorder="1" applyAlignment="1">
      <alignment horizontal="center"/>
    </xf>
    <xf numFmtId="3" fontId="7" fillId="2" borderId="32" xfId="0" applyNumberFormat="1" applyFont="1" applyFill="1" applyBorder="1" applyAlignment="1">
      <alignment horizontal="center"/>
    </xf>
    <xf numFmtId="3" fontId="7" fillId="2" borderId="16" xfId="0" applyNumberFormat="1" applyFont="1" applyFill="1" applyBorder="1" applyAlignment="1">
      <alignment horizontal="center"/>
    </xf>
    <xf numFmtId="3" fontId="22" fillId="0" borderId="65" xfId="0" applyNumberFormat="1" applyFont="1" applyBorder="1" applyAlignment="1">
      <alignment horizontal="center"/>
    </xf>
    <xf numFmtId="3" fontId="22" fillId="0" borderId="74" xfId="0" applyNumberFormat="1" applyFont="1" applyBorder="1" applyAlignment="1">
      <alignment horizontal="center"/>
    </xf>
    <xf numFmtId="3" fontId="22" fillId="0" borderId="55" xfId="0" applyNumberFormat="1" applyFont="1" applyBorder="1" applyAlignment="1">
      <alignment horizontal="center"/>
    </xf>
    <xf numFmtId="175" fontId="22" fillId="0" borderId="9" xfId="0" applyNumberFormat="1" applyFont="1" applyFill="1" applyBorder="1" applyAlignment="1">
      <alignment horizontal="right" vertical="center"/>
    </xf>
    <xf numFmtId="175" fontId="22" fillId="0" borderId="10" xfId="0" applyNumberFormat="1" applyFont="1" applyFill="1" applyBorder="1" applyAlignment="1">
      <alignment horizontal="right" vertical="center"/>
    </xf>
    <xf numFmtId="0" fontId="22" fillId="2" borderId="70" xfId="0" applyFont="1" applyFill="1" applyBorder="1" applyAlignment="1">
      <alignment horizontal="center" vertical="center"/>
    </xf>
    <xf numFmtId="0" fontId="22" fillId="2" borderId="69" xfId="0" applyFont="1" applyFill="1" applyBorder="1" applyAlignment="1">
      <alignment horizontal="center" vertical="center"/>
    </xf>
    <xf numFmtId="0" fontId="13" fillId="0" borderId="38" xfId="0" applyFont="1" applyFill="1" applyBorder="1" applyAlignment="1">
      <alignment horizontal="center" vertical="center"/>
    </xf>
    <xf numFmtId="0" fontId="13" fillId="0" borderId="21" xfId="0" applyFont="1" applyFill="1" applyBorder="1" applyAlignment="1">
      <alignment horizontal="center" vertical="center"/>
    </xf>
    <xf numFmtId="0" fontId="25" fillId="0" borderId="4" xfId="0" applyFont="1" applyBorder="1" applyAlignment="1">
      <alignment horizontal="center" wrapText="1"/>
    </xf>
    <xf numFmtId="0" fontId="25" fillId="0" borderId="5" xfId="0" applyFont="1" applyBorder="1" applyAlignment="1">
      <alignment horizontal="center" wrapText="1"/>
    </xf>
    <xf numFmtId="0" fontId="13" fillId="2" borderId="69" xfId="0" applyFont="1" applyFill="1" applyBorder="1" applyAlignment="1">
      <alignment horizontal="left" vertical="center"/>
    </xf>
    <xf numFmtId="0" fontId="3" fillId="0" borderId="57" xfId="0" applyFont="1" applyBorder="1" applyAlignment="1">
      <alignment horizontal="center" vertical="center"/>
    </xf>
    <xf numFmtId="0" fontId="3" fillId="0" borderId="43" xfId="0" applyFont="1" applyBorder="1" applyAlignment="1">
      <alignment horizontal="center" vertical="center"/>
    </xf>
    <xf numFmtId="168" fontId="7" fillId="0" borderId="4" xfId="0" applyNumberFormat="1" applyFont="1" applyFill="1" applyBorder="1" applyAlignment="1">
      <alignment horizontal="center" vertical="center" wrapText="1"/>
    </xf>
    <xf numFmtId="168" fontId="0" fillId="0" borderId="6" xfId="0" applyNumberFormat="1" applyBorder="1" applyAlignment="1">
      <alignment horizontal="center" vertical="center" wrapText="1"/>
    </xf>
    <xf numFmtId="168" fontId="0" fillId="0" borderId="5" xfId="0" applyNumberFormat="1" applyBorder="1" applyAlignment="1">
      <alignment horizontal="center" vertical="center" wrapText="1"/>
    </xf>
    <xf numFmtId="168" fontId="8" fillId="17" borderId="75" xfId="0" applyNumberFormat="1" applyFont="1" applyFill="1" applyBorder="1" applyAlignment="1">
      <alignment horizontal="center" vertical="center"/>
    </xf>
    <xf numFmtId="168" fontId="8" fillId="17" borderId="71" xfId="0" applyNumberFormat="1" applyFont="1" applyFill="1" applyBorder="1" applyAlignment="1">
      <alignment horizontal="center" vertical="center"/>
    </xf>
    <xf numFmtId="168" fontId="7" fillId="0" borderId="33" xfId="0" applyNumberFormat="1" applyFont="1" applyFill="1" applyBorder="1" applyAlignment="1">
      <alignment horizontal="center" vertical="center" wrapText="1"/>
    </xf>
    <xf numFmtId="168" fontId="0" fillId="0" borderId="0" xfId="0" applyNumberFormat="1" applyFill="1" applyBorder="1" applyAlignment="1">
      <alignment horizontal="center" vertical="center" wrapText="1"/>
    </xf>
    <xf numFmtId="168" fontId="0" fillId="0" borderId="34" xfId="0" applyNumberFormat="1" applyFill="1" applyBorder="1" applyAlignment="1">
      <alignment horizontal="center" vertical="center" wrapText="1"/>
    </xf>
    <xf numFmtId="168" fontId="19" fillId="2" borderId="17" xfId="0" applyNumberFormat="1" applyFont="1" applyFill="1" applyBorder="1" applyAlignment="1" applyProtection="1">
      <alignment horizontal="left" vertical="center" wrapText="1"/>
      <protection locked="0"/>
    </xf>
    <xf numFmtId="168" fontId="19" fillId="2" borderId="32" xfId="0" applyNumberFormat="1" applyFont="1" applyFill="1" applyBorder="1" applyAlignment="1" applyProtection="1">
      <alignment horizontal="left" vertical="center" wrapText="1"/>
      <protection locked="0"/>
    </xf>
    <xf numFmtId="168" fontId="19" fillId="2" borderId="16" xfId="0" applyNumberFormat="1" applyFont="1" applyFill="1" applyBorder="1" applyAlignment="1" applyProtection="1">
      <alignment horizontal="left" vertical="center" wrapText="1"/>
      <protection locked="0"/>
    </xf>
    <xf numFmtId="0" fontId="7" fillId="0" borderId="20" xfId="0" applyFont="1" applyFill="1" applyBorder="1" applyAlignment="1">
      <alignment horizontal="center" vertical="center" wrapText="1"/>
    </xf>
    <xf numFmtId="0" fontId="7" fillId="0" borderId="43" xfId="0" applyFont="1" applyFill="1" applyBorder="1" applyAlignment="1">
      <alignment horizontal="center" vertical="center" wrapText="1"/>
    </xf>
    <xf numFmtId="168" fontId="16" fillId="0" borderId="32" xfId="0" applyNumberFormat="1" applyFont="1" applyFill="1" applyBorder="1" applyAlignment="1">
      <alignment horizontal="justify" vertical="center" wrapText="1"/>
    </xf>
    <xf numFmtId="168" fontId="16" fillId="0" borderId="16" xfId="0" applyNumberFormat="1" applyFont="1" applyFill="1" applyBorder="1" applyAlignment="1">
      <alignment horizontal="justify" vertical="center" wrapText="1"/>
    </xf>
    <xf numFmtId="0" fontId="7" fillId="0" borderId="62" xfId="0" applyFont="1" applyFill="1" applyBorder="1" applyAlignment="1">
      <alignment horizontal="center" vertical="center" wrapText="1"/>
    </xf>
    <xf numFmtId="168" fontId="18" fillId="0" borderId="9" xfId="0" applyNumberFormat="1" applyFont="1" applyFill="1" applyBorder="1" applyAlignment="1">
      <alignment horizontal="right" vertical="center" wrapText="1"/>
    </xf>
    <xf numFmtId="168" fontId="18" fillId="0" borderId="37" xfId="0" applyNumberFormat="1" applyFont="1" applyFill="1" applyBorder="1" applyAlignment="1">
      <alignment horizontal="right" vertical="center" wrapText="1"/>
    </xf>
    <xf numFmtId="168" fontId="16" fillId="0" borderId="17" xfId="0" applyNumberFormat="1" applyFont="1" applyFill="1" applyBorder="1" applyAlignment="1">
      <alignment horizontal="left" vertical="center"/>
    </xf>
    <xf numFmtId="168" fontId="16" fillId="0" borderId="32" xfId="0" applyNumberFormat="1" applyFont="1" applyFill="1" applyBorder="1" applyAlignment="1">
      <alignment horizontal="left" vertical="center"/>
    </xf>
    <xf numFmtId="168" fontId="16" fillId="0" borderId="16" xfId="0" applyNumberFormat="1" applyFont="1" applyFill="1" applyBorder="1" applyAlignment="1">
      <alignment horizontal="left" vertical="center"/>
    </xf>
    <xf numFmtId="168" fontId="27" fillId="0" borderId="9" xfId="0" applyNumberFormat="1" applyFont="1" applyFill="1" applyBorder="1" applyAlignment="1">
      <alignment horizontal="right" vertical="center" wrapText="1"/>
    </xf>
    <xf numFmtId="168" fontId="27" fillId="0" borderId="33" xfId="0" applyNumberFormat="1" applyFont="1" applyFill="1" applyBorder="1" applyAlignment="1">
      <alignment horizontal="right" vertical="center" wrapText="1"/>
    </xf>
    <xf numFmtId="168" fontId="27" fillId="0" borderId="37" xfId="0" applyNumberFormat="1" applyFont="1" applyFill="1" applyBorder="1" applyAlignment="1">
      <alignment horizontal="right" vertical="center" wrapText="1"/>
    </xf>
    <xf numFmtId="0" fontId="71" fillId="19" borderId="44" xfId="0" applyFont="1" applyFill="1" applyBorder="1" applyAlignment="1" applyProtection="1">
      <alignment horizontal="center"/>
      <protection locked="0"/>
    </xf>
    <xf numFmtId="0" fontId="72" fillId="19" borderId="51" xfId="0" applyFont="1" applyFill="1" applyBorder="1" applyAlignment="1" applyProtection="1">
      <alignment horizontal="center"/>
      <protection locked="0"/>
    </xf>
    <xf numFmtId="0" fontId="72" fillId="19" borderId="12" xfId="0" applyFont="1" applyFill="1" applyBorder="1" applyAlignment="1" applyProtection="1">
      <alignment horizontal="center"/>
      <protection locked="0"/>
    </xf>
    <xf numFmtId="0" fontId="9" fillId="2" borderId="44" xfId="0" applyFont="1" applyFill="1" applyBorder="1" applyAlignment="1" applyProtection="1">
      <alignment horizontal="center" vertical="center" wrapText="1"/>
      <protection locked="0"/>
    </xf>
    <xf numFmtId="0" fontId="9" fillId="2" borderId="51" xfId="0" applyFont="1" applyFill="1" applyBorder="1" applyAlignment="1" applyProtection="1">
      <alignment horizontal="center" vertical="center" wrapText="1"/>
      <protection locked="0"/>
    </xf>
    <xf numFmtId="0" fontId="9" fillId="2" borderId="12" xfId="0" applyFont="1" applyFill="1" applyBorder="1" applyAlignment="1" applyProtection="1">
      <alignment horizontal="center" vertical="center" wrapText="1"/>
      <protection locked="0"/>
    </xf>
    <xf numFmtId="0" fontId="3" fillId="7" borderId="2" xfId="0" applyFont="1" applyFill="1" applyBorder="1" applyAlignment="1">
      <alignment horizontal="justify" vertical="top" wrapText="1"/>
    </xf>
    <xf numFmtId="0" fontId="3" fillId="7" borderId="60" xfId="0" applyFont="1" applyFill="1" applyBorder="1" applyAlignment="1">
      <alignment horizontal="justify" vertical="top" wrapText="1"/>
    </xf>
    <xf numFmtId="175" fontId="12" fillId="0" borderId="9" xfId="0" applyNumberFormat="1" applyFont="1" applyFill="1" applyBorder="1" applyAlignment="1" applyProtection="1">
      <alignment horizontal="center" vertical="center"/>
      <protection locked="0"/>
    </xf>
    <xf numFmtId="175" fontId="12" fillId="0" borderId="8" xfId="0" applyNumberFormat="1" applyFont="1" applyFill="1" applyBorder="1" applyAlignment="1" applyProtection="1">
      <alignment horizontal="center" vertical="center"/>
      <protection locked="0"/>
    </xf>
    <xf numFmtId="175" fontId="12" fillId="0" borderId="10" xfId="0" applyNumberFormat="1" applyFont="1" applyFill="1" applyBorder="1" applyAlignment="1" applyProtection="1">
      <alignment horizontal="center" vertical="center"/>
      <protection locked="0"/>
    </xf>
    <xf numFmtId="0" fontId="13" fillId="0" borderId="44" xfId="0" applyFont="1" applyFill="1" applyBorder="1" applyAlignment="1">
      <alignment horizontal="center" vertical="center"/>
    </xf>
    <xf numFmtId="0" fontId="13" fillId="0" borderId="51" xfId="0" applyFont="1" applyFill="1" applyBorder="1" applyAlignment="1">
      <alignment horizontal="center" vertical="center"/>
    </xf>
    <xf numFmtId="0" fontId="7" fillId="0" borderId="70" xfId="0" applyFont="1" applyFill="1" applyBorder="1" applyAlignment="1">
      <alignment horizontal="center" vertical="center" wrapText="1"/>
    </xf>
    <xf numFmtId="0" fontId="0" fillId="0" borderId="51" xfId="0" applyFill="1" applyBorder="1" applyAlignment="1">
      <alignment horizontal="center" vertical="center" wrapText="1"/>
    </xf>
    <xf numFmtId="0" fontId="0" fillId="0" borderId="69" xfId="0" applyFill="1" applyBorder="1" applyAlignment="1">
      <alignment horizontal="center" vertical="center" wrapText="1"/>
    </xf>
    <xf numFmtId="0" fontId="7" fillId="0" borderId="57" xfId="0" applyFont="1" applyFill="1" applyBorder="1" applyAlignment="1">
      <alignment horizontal="center" vertical="center" wrapText="1"/>
    </xf>
    <xf numFmtId="168" fontId="16" fillId="0" borderId="38" xfId="0" applyNumberFormat="1" applyFont="1" applyFill="1" applyBorder="1" applyAlignment="1">
      <alignment horizontal="left" vertical="center"/>
    </xf>
    <xf numFmtId="168" fontId="16" fillId="0" borderId="21" xfId="0" applyNumberFormat="1" applyFont="1" applyFill="1" applyBorder="1" applyAlignment="1">
      <alignment horizontal="left" vertical="center"/>
    </xf>
    <xf numFmtId="2" fontId="18" fillId="0" borderId="76" xfId="0" applyNumberFormat="1" applyFont="1" applyFill="1" applyBorder="1" applyAlignment="1">
      <alignment horizontal="center" vertical="center" wrapText="1"/>
    </xf>
    <xf numFmtId="2" fontId="18" fillId="0" borderId="37" xfId="0" applyNumberFormat="1" applyFont="1" applyFill="1" applyBorder="1" applyAlignment="1">
      <alignment horizontal="center" vertical="center" wrapText="1"/>
    </xf>
    <xf numFmtId="2" fontId="8" fillId="0" borderId="2" xfId="0" applyNumberFormat="1" applyFont="1" applyFill="1" applyBorder="1" applyAlignment="1">
      <alignment horizontal="justify" vertical="center" textRotation="90" wrapText="1"/>
    </xf>
    <xf numFmtId="0" fontId="74" fillId="0" borderId="60" xfId="0" applyFont="1" applyBorder="1"/>
    <xf numFmtId="0" fontId="74" fillId="0" borderId="63" xfId="0" applyFont="1" applyBorder="1"/>
    <xf numFmtId="168" fontId="16" fillId="0" borderId="32" xfId="0" applyNumberFormat="1" applyFont="1" applyFill="1" applyBorder="1" applyAlignment="1">
      <alignment horizontal="left" vertical="center" wrapText="1"/>
    </xf>
    <xf numFmtId="168" fontId="16" fillId="0" borderId="16" xfId="0" applyNumberFormat="1" applyFont="1" applyFill="1" applyBorder="1" applyAlignment="1">
      <alignment horizontal="left" vertical="center" wrapText="1"/>
    </xf>
    <xf numFmtId="168" fontId="18" fillId="0" borderId="33" xfId="0" applyNumberFormat="1" applyFont="1" applyFill="1" applyBorder="1" applyAlignment="1">
      <alignment horizontal="right" vertical="center" wrapText="1"/>
    </xf>
    <xf numFmtId="0" fontId="38" fillId="0" borderId="57" xfId="0" applyFont="1" applyBorder="1" applyAlignment="1" applyProtection="1">
      <alignment horizontal="center" vertical="center"/>
      <protection locked="0"/>
    </xf>
    <xf numFmtId="0" fontId="38" fillId="0" borderId="43" xfId="0" applyFont="1" applyBorder="1" applyAlignment="1" applyProtection="1">
      <alignment horizontal="center" vertical="center"/>
      <protection locked="0"/>
    </xf>
    <xf numFmtId="0" fontId="38" fillId="0" borderId="67"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16" fillId="0" borderId="65" xfId="0" applyFont="1" applyBorder="1" applyAlignment="1" applyProtection="1">
      <alignment horizontal="center"/>
      <protection locked="0"/>
    </xf>
    <xf numFmtId="0" fontId="16" fillId="0" borderId="74" xfId="0" applyFont="1" applyBorder="1" applyAlignment="1" applyProtection="1">
      <alignment horizontal="center"/>
      <protection locked="0"/>
    </xf>
    <xf numFmtId="0" fontId="16" fillId="0" borderId="77" xfId="0" applyFont="1" applyBorder="1" applyAlignment="1" applyProtection="1">
      <alignment horizontal="center"/>
      <protection locked="0"/>
    </xf>
    <xf numFmtId="0" fontId="38" fillId="0" borderId="78" xfId="0" applyFont="1" applyBorder="1" applyAlignment="1" applyProtection="1">
      <alignment horizontal="center" vertical="center"/>
      <protection locked="0"/>
    </xf>
    <xf numFmtId="0" fontId="38" fillId="0" borderId="34" xfId="0" applyFont="1" applyBorder="1" applyAlignment="1" applyProtection="1">
      <alignment horizontal="center" vertical="center"/>
      <protection locked="0"/>
    </xf>
    <xf numFmtId="0" fontId="38" fillId="0" borderId="79" xfId="0" applyFont="1" applyBorder="1" applyAlignment="1" applyProtection="1">
      <alignment horizontal="center" vertical="center"/>
      <protection locked="0"/>
    </xf>
    <xf numFmtId="0" fontId="38" fillId="0" borderId="27" xfId="0" applyFont="1" applyBorder="1" applyAlignment="1" applyProtection="1">
      <alignment horizontal="center" vertical="center"/>
      <protection locked="0"/>
    </xf>
    <xf numFmtId="0" fontId="38" fillId="0" borderId="0" xfId="0" applyFont="1" applyBorder="1" applyAlignment="1" applyProtection="1">
      <alignment horizontal="center" vertical="center"/>
      <protection locked="0"/>
    </xf>
    <xf numFmtId="0" fontId="38" fillId="0" borderId="40" xfId="0" applyFont="1" applyBorder="1" applyAlignment="1" applyProtection="1">
      <alignment horizontal="center" vertical="center"/>
      <protection locked="0"/>
    </xf>
    <xf numFmtId="0" fontId="0" fillId="0" borderId="4" xfId="0" applyBorder="1" applyAlignment="1" applyProtection="1">
      <alignment horizontal="center"/>
      <protection locked="0"/>
    </xf>
    <xf numFmtId="0" fontId="0" fillId="0" borderId="6" xfId="0" applyBorder="1" applyAlignment="1" applyProtection="1">
      <alignment horizontal="center"/>
      <protection locked="0"/>
    </xf>
    <xf numFmtId="0" fontId="0" fillId="0" borderId="66" xfId="0" applyBorder="1" applyAlignment="1" applyProtection="1">
      <alignment horizontal="center"/>
      <protection locked="0"/>
    </xf>
    <xf numFmtId="0" fontId="16" fillId="0" borderId="36" xfId="0" applyFont="1" applyBorder="1" applyAlignment="1" applyProtection="1">
      <alignment horizontal="center" vertical="center"/>
      <protection locked="0"/>
    </xf>
    <xf numFmtId="0" fontId="16" fillId="0" borderId="46" xfId="0" applyFont="1" applyBorder="1" applyAlignment="1" applyProtection="1">
      <alignment horizontal="center" vertical="center"/>
      <protection locked="0"/>
    </xf>
    <xf numFmtId="0" fontId="38" fillId="14" borderId="44" xfId="0" applyFont="1" applyFill="1" applyBorder="1" applyAlignment="1" applyProtection="1">
      <alignment horizontal="right" vertical="center"/>
    </xf>
    <xf numFmtId="0" fontId="38" fillId="14" borderId="51" xfId="0" applyFont="1" applyFill="1" applyBorder="1" applyAlignment="1" applyProtection="1">
      <alignment horizontal="right" vertical="center"/>
    </xf>
    <xf numFmtId="0" fontId="38" fillId="2" borderId="57" xfId="0" applyFont="1" applyFill="1" applyBorder="1" applyAlignment="1" applyProtection="1">
      <alignment horizontal="center" vertical="center"/>
    </xf>
    <xf numFmtId="0" fontId="38" fillId="2" borderId="43" xfId="0" applyFont="1" applyFill="1" applyBorder="1" applyAlignment="1" applyProtection="1">
      <alignment horizontal="center" vertical="center"/>
    </xf>
    <xf numFmtId="0" fontId="38" fillId="2" borderId="67" xfId="0" applyFont="1" applyFill="1" applyBorder="1" applyAlignment="1" applyProtection="1">
      <alignment horizontal="center" vertical="center"/>
    </xf>
    <xf numFmtId="0" fontId="51" fillId="0" borderId="44" xfId="0" applyFont="1" applyBorder="1" applyAlignment="1" applyProtection="1">
      <alignment horizontal="center" vertical="center" wrapText="1"/>
      <protection locked="0"/>
    </xf>
    <xf numFmtId="0" fontId="51" fillId="0" borderId="51" xfId="0" applyFont="1" applyBorder="1" applyAlignment="1" applyProtection="1">
      <alignment horizontal="center" vertical="center" wrapText="1"/>
      <protection locked="0"/>
    </xf>
    <xf numFmtId="0" fontId="51" fillId="0" borderId="40" xfId="0" applyFont="1" applyBorder="1" applyAlignment="1" applyProtection="1">
      <alignment horizontal="center" vertical="center" wrapText="1"/>
      <protection locked="0"/>
    </xf>
    <xf numFmtId="0" fontId="51" fillId="0" borderId="41" xfId="0" applyFont="1" applyBorder="1" applyAlignment="1" applyProtection="1">
      <alignment horizontal="center" vertical="center" wrapText="1"/>
      <protection locked="0"/>
    </xf>
    <xf numFmtId="0" fontId="50" fillId="2" borderId="60" xfId="0" applyFont="1" applyFill="1" applyBorder="1" applyAlignment="1" applyProtection="1">
      <alignment horizontal="center" vertical="center"/>
    </xf>
    <xf numFmtId="0" fontId="31" fillId="14" borderId="44" xfId="0" applyFont="1" applyFill="1" applyBorder="1" applyAlignment="1" applyProtection="1">
      <alignment horizontal="center" vertical="center"/>
      <protection locked="0"/>
    </xf>
    <xf numFmtId="0" fontId="31" fillId="14" borderId="51" xfId="0" applyFont="1" applyFill="1" applyBorder="1" applyAlignment="1" applyProtection="1">
      <alignment horizontal="center" vertical="center"/>
      <protection locked="0"/>
    </xf>
    <xf numFmtId="0" fontId="31" fillId="14" borderId="12" xfId="0" applyFont="1" applyFill="1" applyBorder="1" applyAlignment="1" applyProtection="1">
      <alignment horizontal="center" vertical="center"/>
      <protection locked="0"/>
    </xf>
    <xf numFmtId="0" fontId="38" fillId="11" borderId="2" xfId="0" applyFont="1" applyFill="1" applyBorder="1" applyAlignment="1" applyProtection="1">
      <alignment horizontal="center" vertical="center"/>
    </xf>
    <xf numFmtId="0" fontId="38" fillId="11" borderId="60" xfId="0" applyFont="1" applyFill="1" applyBorder="1" applyAlignment="1" applyProtection="1">
      <alignment horizontal="center" vertical="center"/>
    </xf>
    <xf numFmtId="0" fontId="38" fillId="11" borderId="63" xfId="0" applyFont="1" applyFill="1" applyBorder="1" applyAlignment="1" applyProtection="1">
      <alignment horizontal="center" vertical="center"/>
    </xf>
    <xf numFmtId="0" fontId="38" fillId="11" borderId="26" xfId="0" applyFont="1" applyFill="1" applyBorder="1" applyAlignment="1" applyProtection="1">
      <alignment horizontal="center" vertical="center"/>
    </xf>
    <xf numFmtId="0" fontId="38" fillId="11" borderId="27" xfId="0" applyFont="1" applyFill="1" applyBorder="1" applyAlignment="1" applyProtection="1">
      <alignment horizontal="center" vertical="center"/>
    </xf>
    <xf numFmtId="0" fontId="38" fillId="11" borderId="28" xfId="0" applyFont="1" applyFill="1" applyBorder="1" applyAlignment="1" applyProtection="1">
      <alignment horizontal="center" vertical="center"/>
    </xf>
    <xf numFmtId="0" fontId="38" fillId="11" borderId="29" xfId="0" applyFont="1" applyFill="1" applyBorder="1" applyAlignment="1" applyProtection="1">
      <alignment horizontal="center" vertical="center"/>
    </xf>
    <xf numFmtId="0" fontId="38" fillId="11" borderId="0" xfId="0" applyFont="1" applyFill="1" applyBorder="1" applyAlignment="1" applyProtection="1">
      <alignment horizontal="center" vertical="center"/>
    </xf>
    <xf numFmtId="0" fontId="38" fillId="11" borderId="30" xfId="0" applyFont="1" applyFill="1" applyBorder="1" applyAlignment="1" applyProtection="1">
      <alignment horizontal="center" vertical="center"/>
    </xf>
    <xf numFmtId="0" fontId="38" fillId="11" borderId="39" xfId="0" applyFont="1" applyFill="1" applyBorder="1" applyAlignment="1" applyProtection="1">
      <alignment horizontal="center" vertical="center"/>
    </xf>
    <xf numFmtId="0" fontId="38" fillId="11" borderId="40" xfId="0" applyFont="1" applyFill="1" applyBorder="1" applyAlignment="1" applyProtection="1">
      <alignment horizontal="center" vertical="center"/>
    </xf>
    <xf numFmtId="0" fontId="38" fillId="11" borderId="41" xfId="0" applyFont="1" applyFill="1" applyBorder="1" applyAlignment="1" applyProtection="1">
      <alignment horizontal="center" vertical="center"/>
    </xf>
    <xf numFmtId="0" fontId="37" fillId="14" borderId="44" xfId="0" applyFont="1" applyFill="1" applyBorder="1" applyAlignment="1" applyProtection="1">
      <alignment horizontal="center" vertical="center"/>
    </xf>
    <xf numFmtId="0" fontId="37" fillId="14" borderId="51" xfId="0" applyFont="1" applyFill="1" applyBorder="1" applyAlignment="1" applyProtection="1">
      <alignment horizontal="center" vertical="center"/>
    </xf>
    <xf numFmtId="0" fontId="37" fillId="14" borderId="12" xfId="0" applyFont="1" applyFill="1" applyBorder="1" applyAlignment="1" applyProtection="1">
      <alignment horizontal="center" vertical="center"/>
    </xf>
    <xf numFmtId="0" fontId="31" fillId="2" borderId="44" xfId="0" applyFont="1" applyFill="1" applyBorder="1" applyAlignment="1" applyProtection="1">
      <alignment horizontal="center" vertical="center"/>
    </xf>
    <xf numFmtId="0" fontId="31" fillId="2" borderId="51" xfId="0" applyFont="1" applyFill="1" applyBorder="1" applyAlignment="1" applyProtection="1">
      <alignment horizontal="center" vertical="center"/>
    </xf>
    <xf numFmtId="0" fontId="31" fillId="16" borderId="44" xfId="0" applyFont="1" applyFill="1" applyBorder="1" applyAlignment="1" applyProtection="1">
      <alignment horizontal="center" vertical="center"/>
    </xf>
    <xf numFmtId="0" fontId="31" fillId="16" borderId="51" xfId="0" applyFont="1" applyFill="1" applyBorder="1" applyAlignment="1" applyProtection="1">
      <alignment horizontal="center" vertical="center"/>
    </xf>
    <xf numFmtId="0" fontId="31" fillId="16" borderId="12" xfId="0" applyFont="1" applyFill="1" applyBorder="1" applyAlignment="1" applyProtection="1">
      <alignment horizontal="center" vertical="center"/>
    </xf>
    <xf numFmtId="0" fontId="31" fillId="2" borderId="44" xfId="0" applyFont="1" applyFill="1" applyBorder="1" applyAlignment="1" applyProtection="1">
      <alignment horizontal="center" vertical="center" wrapText="1"/>
    </xf>
    <xf numFmtId="0" fontId="31" fillId="2" borderId="51" xfId="0" applyFont="1" applyFill="1" applyBorder="1" applyAlignment="1" applyProtection="1">
      <alignment horizontal="center" vertical="center" wrapText="1"/>
    </xf>
    <xf numFmtId="0" fontId="31" fillId="2" borderId="12" xfId="0" applyFont="1" applyFill="1" applyBorder="1" applyAlignment="1" applyProtection="1">
      <alignment horizontal="center" vertical="center" wrapText="1"/>
    </xf>
    <xf numFmtId="0" fontId="19" fillId="2" borderId="39" xfId="0" applyFont="1" applyFill="1" applyBorder="1" applyAlignment="1" applyProtection="1">
      <alignment horizontal="center" vertical="center" wrapText="1"/>
    </xf>
    <xf numFmtId="0" fontId="19" fillId="2" borderId="40" xfId="0" applyFont="1" applyFill="1" applyBorder="1" applyAlignment="1" applyProtection="1">
      <alignment horizontal="center" vertical="center" wrapText="1"/>
    </xf>
    <xf numFmtId="0" fontId="56" fillId="16" borderId="24" xfId="0" applyFont="1" applyFill="1" applyBorder="1" applyAlignment="1" applyProtection="1">
      <alignment horizontal="center" textRotation="90" wrapText="1"/>
    </xf>
    <xf numFmtId="0" fontId="56" fillId="16" borderId="21" xfId="0" applyFont="1" applyFill="1" applyBorder="1" applyAlignment="1" applyProtection="1">
      <alignment horizontal="center" textRotation="90" wrapText="1"/>
    </xf>
    <xf numFmtId="0" fontId="56" fillId="16" borderId="37" xfId="0" applyFont="1" applyFill="1" applyBorder="1" applyAlignment="1" applyProtection="1">
      <alignment horizontal="center" textRotation="90" wrapText="1"/>
    </xf>
    <xf numFmtId="0" fontId="56" fillId="16" borderId="14" xfId="0" applyFont="1" applyFill="1" applyBorder="1" applyAlignment="1" applyProtection="1">
      <alignment horizontal="center" textRotation="90" wrapText="1"/>
    </xf>
    <xf numFmtId="0" fontId="56" fillId="7" borderId="72" xfId="0" applyFont="1" applyFill="1" applyBorder="1" applyAlignment="1" applyProtection="1">
      <alignment horizontal="center" textRotation="90" wrapText="1"/>
    </xf>
    <xf numFmtId="0" fontId="56" fillId="7" borderId="79" xfId="0" applyFont="1" applyFill="1" applyBorder="1" applyAlignment="1" applyProtection="1">
      <alignment horizontal="center" textRotation="90" wrapText="1"/>
    </xf>
    <xf numFmtId="170" fontId="38" fillId="17" borderId="44" xfId="0" applyNumberFormat="1" applyFont="1" applyFill="1" applyBorder="1" applyAlignment="1" applyProtection="1">
      <alignment horizontal="center" vertical="center"/>
    </xf>
    <xf numFmtId="170" fontId="38" fillId="17" borderId="51" xfId="0" applyNumberFormat="1" applyFont="1" applyFill="1" applyBorder="1" applyAlignment="1" applyProtection="1">
      <alignment horizontal="center" vertical="center"/>
    </xf>
    <xf numFmtId="170" fontId="38" fillId="17" borderId="12" xfId="0" applyNumberFormat="1" applyFont="1" applyFill="1" applyBorder="1" applyAlignment="1" applyProtection="1">
      <alignment horizontal="center" vertical="center"/>
    </xf>
    <xf numFmtId="0" fontId="56" fillId="7" borderId="41" xfId="0" applyFont="1" applyFill="1" applyBorder="1" applyAlignment="1" applyProtection="1">
      <alignment horizontal="center" textRotation="90" wrapText="1"/>
    </xf>
    <xf numFmtId="3" fontId="57" fillId="16" borderId="19" xfId="0" applyNumberFormat="1" applyFont="1" applyFill="1" applyBorder="1" applyAlignment="1" applyProtection="1">
      <alignment horizontal="center"/>
    </xf>
    <xf numFmtId="3" fontId="57" fillId="16" borderId="10" xfId="0" applyNumberFormat="1" applyFont="1" applyFill="1" applyBorder="1" applyAlignment="1" applyProtection="1">
      <alignment horizontal="center"/>
    </xf>
    <xf numFmtId="3" fontId="57" fillId="16" borderId="29" xfId="0" applyNumberFormat="1" applyFont="1" applyFill="1" applyBorder="1" applyAlignment="1" applyProtection="1">
      <alignment horizontal="center"/>
    </xf>
    <xf numFmtId="3" fontId="57" fillId="16" borderId="34" xfId="0" applyNumberFormat="1" applyFont="1" applyFill="1" applyBorder="1" applyAlignment="1" applyProtection="1">
      <alignment horizontal="center"/>
    </xf>
    <xf numFmtId="3" fontId="57" fillId="16" borderId="9" xfId="0" applyNumberFormat="1" applyFont="1" applyFill="1" applyBorder="1" applyAlignment="1" applyProtection="1">
      <alignment horizontal="center"/>
    </xf>
    <xf numFmtId="3" fontId="57" fillId="16" borderId="33" xfId="0" applyNumberFormat="1" applyFont="1" applyFill="1" applyBorder="1" applyAlignment="1" applyProtection="1">
      <alignment horizontal="center"/>
    </xf>
    <xf numFmtId="3" fontId="57" fillId="16" borderId="0" xfId="0" applyNumberFormat="1" applyFont="1" applyFill="1" applyBorder="1" applyAlignment="1" applyProtection="1">
      <alignment horizontal="center"/>
    </xf>
    <xf numFmtId="3" fontId="57" fillId="16" borderId="8" xfId="0" applyNumberFormat="1" applyFont="1" applyFill="1" applyBorder="1" applyAlignment="1" applyProtection="1">
      <alignment horizontal="center"/>
    </xf>
    <xf numFmtId="3" fontId="57" fillId="16" borderId="80" xfId="0" applyNumberFormat="1" applyFont="1" applyFill="1" applyBorder="1" applyAlignment="1" applyProtection="1">
      <alignment horizontal="center"/>
    </xf>
    <xf numFmtId="3" fontId="57" fillId="16" borderId="30" xfId="0" applyNumberFormat="1" applyFont="1" applyFill="1" applyBorder="1" applyAlignment="1" applyProtection="1">
      <alignment horizontal="center"/>
    </xf>
    <xf numFmtId="0" fontId="56" fillId="7" borderId="40" xfId="0" applyFont="1" applyFill="1" applyBorder="1" applyAlignment="1" applyProtection="1">
      <alignment horizontal="center" textRotation="90" wrapText="1"/>
    </xf>
  </cellXfs>
  <cellStyles count="4">
    <cellStyle name="Migliaia [0]" xfId="1" builtinId="6"/>
    <cellStyle name="Normale" xfId="0" builtinId="0"/>
    <cellStyle name="Percentuale" xfId="2" builtinId="5"/>
    <cellStyle name="Valuta [0]" xfId="3" builtin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Foglio1"/>
  <dimension ref="A1:BY1937"/>
  <sheetViews>
    <sheetView showGridLines="0" showZeros="0" tabSelected="1" workbookViewId="0">
      <selection activeCell="F43" sqref="F43:G43"/>
    </sheetView>
  </sheetViews>
  <sheetFormatPr defaultRowHeight="12.75"/>
  <cols>
    <col min="1" max="1" width="14.7109375" style="1" customWidth="1"/>
    <col min="2" max="2" width="20.140625" style="1" customWidth="1"/>
    <col min="3" max="3" width="14.85546875" style="1" customWidth="1"/>
    <col min="4" max="4" width="15.5703125" style="1" customWidth="1"/>
    <col min="5" max="5" width="3.28515625" style="11" customWidth="1"/>
    <col min="6" max="7" width="10" style="1" customWidth="1"/>
    <col min="8" max="8" width="5.5703125" style="1" customWidth="1"/>
    <col min="9" max="9" width="2.42578125" style="1" customWidth="1"/>
    <col min="10" max="10" width="43" style="1" customWidth="1"/>
    <col min="11" max="11" width="2.42578125" style="1" customWidth="1"/>
    <col min="12" max="12" width="9.140625" style="64" customWidth="1"/>
    <col min="13" max="13" width="16.140625" style="3" hidden="1" customWidth="1"/>
    <col min="14" max="18" width="9.140625" style="3" hidden="1" customWidth="1"/>
    <col min="19" max="22" width="15.7109375" style="3" hidden="1" customWidth="1"/>
    <col min="23" max="23" width="14.85546875" style="3" hidden="1" customWidth="1"/>
    <col min="24" max="24" width="3.7109375" style="3" hidden="1" customWidth="1"/>
    <col min="25" max="29" width="9.140625" style="3" hidden="1" customWidth="1"/>
    <col min="30" max="30" width="45.7109375" style="3" hidden="1" customWidth="1"/>
    <col min="31" max="34" width="9.140625" style="3" hidden="1" customWidth="1"/>
    <col min="35" max="35" width="6.140625" style="3" hidden="1" customWidth="1"/>
    <col min="36" max="47" width="9.140625" style="3" hidden="1" customWidth="1"/>
    <col min="48" max="48" width="9.140625" style="64" hidden="1" customWidth="1"/>
    <col min="49" max="51" width="9.140625" style="3" hidden="1" customWidth="1"/>
    <col min="52" max="52" width="48.7109375" style="3" hidden="1" customWidth="1"/>
    <col min="53" max="53" width="26.28515625" style="3" hidden="1" customWidth="1"/>
    <col min="54" max="54" width="9.140625" style="4" hidden="1" customWidth="1"/>
    <col min="55" max="56" width="9.140625" style="3" hidden="1" customWidth="1"/>
    <col min="57" max="57" width="9.140625" style="1" hidden="1" customWidth="1"/>
    <col min="58" max="16384" width="9.140625" style="1"/>
  </cols>
  <sheetData>
    <row r="1" spans="1:57" ht="21.6" customHeight="1" thickBot="1">
      <c r="A1" s="654" t="s">
        <v>292</v>
      </c>
      <c r="B1" s="655"/>
      <c r="C1" s="655"/>
      <c r="D1" s="655"/>
      <c r="E1" s="655"/>
      <c r="F1" s="655"/>
      <c r="G1" s="655"/>
      <c r="H1" s="656"/>
      <c r="J1" s="470">
        <f>J109</f>
        <v>1616289764.8799999</v>
      </c>
      <c r="L1" s="2"/>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57" ht="20.25" thickBot="1">
      <c r="B2" s="5"/>
      <c r="C2" s="6"/>
      <c r="D2" s="6"/>
      <c r="E2" s="7"/>
      <c r="F2" s="8"/>
      <c r="G2" s="9"/>
      <c r="H2" s="8"/>
      <c r="J2" s="10" t="s">
        <v>288</v>
      </c>
      <c r="L2" s="2"/>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57" ht="13.5" thickBot="1">
      <c r="K3" s="12"/>
      <c r="L3" s="2"/>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57" ht="29.45" customHeight="1" thickBot="1">
      <c r="A4" s="657" t="s">
        <v>292</v>
      </c>
      <c r="B4" s="658"/>
      <c r="C4" s="658"/>
      <c r="D4" s="658"/>
      <c r="E4" s="658"/>
      <c r="F4" s="658"/>
      <c r="G4" s="658"/>
      <c r="H4" s="659"/>
      <c r="J4" s="13" t="s">
        <v>0</v>
      </c>
      <c r="K4" s="12"/>
      <c r="L4" s="2"/>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57" ht="20.65" customHeight="1">
      <c r="A5" s="14" t="s">
        <v>1</v>
      </c>
      <c r="B5" s="457"/>
      <c r="C5" s="15" t="s">
        <v>2</v>
      </c>
      <c r="D5" s="16"/>
      <c r="E5" s="17"/>
      <c r="F5" s="18" t="s">
        <v>3</v>
      </c>
      <c r="G5" s="18"/>
      <c r="H5" s="19"/>
      <c r="J5" s="660" t="str">
        <f>LOOKUP(Q126,AY112:AY137,AZ112:AZ137)</f>
        <v>Gli edifici di cui alla lettera b) quando siano di importanza maggiore, scuole importanti ed istituti superiori, bagni e costruzioni di carattere sportivo, edifici di abitazione civile e di commercio, villini semplici e simili.</v>
      </c>
      <c r="L5" s="2"/>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57" ht="17.100000000000001" customHeight="1" thickBot="1">
      <c r="A6" s="551"/>
      <c r="B6" s="20"/>
      <c r="C6" s="21" t="s">
        <v>4</v>
      </c>
      <c r="D6" s="22"/>
      <c r="E6" s="662">
        <v>834744</v>
      </c>
      <c r="F6" s="663"/>
      <c r="G6" s="664"/>
      <c r="H6" s="23" t="s">
        <v>5</v>
      </c>
      <c r="J6" s="661"/>
      <c r="L6" s="2"/>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57" ht="15" customHeight="1" thickBot="1">
      <c r="A7" s="535" t="s">
        <v>6</v>
      </c>
      <c r="B7" s="665" t="s">
        <v>7</v>
      </c>
      <c r="C7" s="666"/>
      <c r="D7" s="666"/>
      <c r="E7" s="500"/>
      <c r="F7" s="497">
        <f>T122</f>
        <v>7.2312011180649627</v>
      </c>
      <c r="G7" s="406" t="s">
        <v>269</v>
      </c>
      <c r="H7" s="403" t="s">
        <v>8</v>
      </c>
      <c r="J7" s="661"/>
      <c r="L7" s="2"/>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57" ht="23.1" customHeight="1" thickBot="1">
      <c r="A8" s="536" t="s">
        <v>9</v>
      </c>
      <c r="B8" s="667" t="s">
        <v>10</v>
      </c>
      <c r="C8" s="668"/>
      <c r="D8" s="669"/>
      <c r="E8" s="499"/>
      <c r="F8" s="501" t="s">
        <v>11</v>
      </c>
      <c r="G8" s="534" t="s">
        <v>12</v>
      </c>
      <c r="H8" s="24"/>
      <c r="J8" s="661"/>
      <c r="L8" s="2"/>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57">
      <c r="A9" s="670" t="s">
        <v>13</v>
      </c>
      <c r="B9" s="671" t="s">
        <v>258</v>
      </c>
      <c r="C9" s="671"/>
      <c r="D9" s="672"/>
      <c r="E9" s="423"/>
      <c r="F9" s="502">
        <f>IF(M9&lt;&gt;FALSE,N85,0)</f>
        <v>0</v>
      </c>
      <c r="G9" s="673"/>
      <c r="H9" s="675" t="s">
        <v>16</v>
      </c>
      <c r="J9" s="661"/>
      <c r="L9" s="2"/>
      <c r="M9" s="3" t="b">
        <v>0</v>
      </c>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57">
      <c r="A10" s="642"/>
      <c r="B10" s="678" t="s">
        <v>259</v>
      </c>
      <c r="C10" s="678"/>
      <c r="D10" s="679"/>
      <c r="E10" s="424"/>
      <c r="F10" s="502">
        <f>IF(M10&lt;&gt;FALSE,N86,0)</f>
        <v>0</v>
      </c>
      <c r="G10" s="674"/>
      <c r="H10" s="676"/>
      <c r="J10" s="661"/>
      <c r="L10" s="2"/>
      <c r="M10" s="3" t="b">
        <v>0</v>
      </c>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7" ht="13.15" customHeight="1">
      <c r="A11" s="645"/>
      <c r="B11" s="638"/>
      <c r="C11" s="639"/>
      <c r="D11" s="639"/>
      <c r="E11" s="639"/>
      <c r="F11" s="640"/>
      <c r="G11" s="503">
        <f>'PRESTAZIONI ACC. TAB. B1'!F14</f>
        <v>0</v>
      </c>
      <c r="H11" s="676"/>
      <c r="J11" s="661"/>
      <c r="L11" s="2"/>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7" ht="13.35" customHeight="1">
      <c r="A12" s="641" t="s">
        <v>18</v>
      </c>
      <c r="B12" s="648" t="s">
        <v>260</v>
      </c>
      <c r="C12" s="649"/>
      <c r="D12" s="650"/>
      <c r="E12" s="424"/>
      <c r="F12" s="502">
        <f>IF(M12&lt;&gt;FALSE,N88,0)</f>
        <v>0.23</v>
      </c>
      <c r="G12" s="646"/>
      <c r="H12" s="676"/>
      <c r="J12" s="661"/>
      <c r="L12" s="2"/>
      <c r="M12" s="3" t="b">
        <v>1</v>
      </c>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7" ht="13.15" customHeight="1">
      <c r="A13" s="642"/>
      <c r="B13" s="643" t="s">
        <v>261</v>
      </c>
      <c r="C13" s="643"/>
      <c r="D13" s="644"/>
      <c r="E13" s="424"/>
      <c r="F13" s="502">
        <f>IF(M13&lt;&gt;FALSE,N89,0)</f>
        <v>0.01</v>
      </c>
      <c r="G13" s="680"/>
      <c r="H13" s="676"/>
      <c r="J13" s="661"/>
      <c r="L13" s="2"/>
      <c r="M13" s="3" t="b">
        <v>1</v>
      </c>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BE13" s="12"/>
    </row>
    <row r="14" spans="1:57" ht="13.15" customHeight="1">
      <c r="A14" s="642"/>
      <c r="B14" s="643" t="s">
        <v>262</v>
      </c>
      <c r="C14" s="643"/>
      <c r="D14" s="644"/>
      <c r="E14" s="424"/>
      <c r="F14" s="502">
        <f>IF(M14&lt;&gt;FALSE,N90,0)</f>
        <v>7.0000000000000007E-2</v>
      </c>
      <c r="G14" s="647"/>
      <c r="H14" s="676"/>
      <c r="J14" s="661"/>
      <c r="K14" s="25"/>
      <c r="L14" s="2"/>
      <c r="M14" s="3" t="b">
        <v>1</v>
      </c>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BE14" s="12"/>
    </row>
    <row r="15" spans="1:57" ht="13.15" customHeight="1">
      <c r="A15" s="645"/>
      <c r="B15" s="638"/>
      <c r="C15" s="639"/>
      <c r="D15" s="639"/>
      <c r="E15" s="639"/>
      <c r="F15" s="640"/>
      <c r="G15" s="504">
        <f>'PRESTAZIONI ACC. TAB. B1'!F21</f>
        <v>0</v>
      </c>
      <c r="H15" s="676"/>
      <c r="J15" s="661"/>
      <c r="K15" s="25"/>
      <c r="L15" s="2"/>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BE15" s="12"/>
    </row>
    <row r="16" spans="1:57" ht="13.35" customHeight="1">
      <c r="A16" s="641" t="s">
        <v>22</v>
      </c>
      <c r="B16" s="648" t="s">
        <v>263</v>
      </c>
      <c r="C16" s="649"/>
      <c r="D16" s="650"/>
      <c r="E16" s="424"/>
      <c r="F16" s="502">
        <f>IF(M16&lt;&gt;FALSE,N92,0)</f>
        <v>0.05</v>
      </c>
      <c r="G16" s="651"/>
      <c r="H16" s="676"/>
      <c r="J16" s="553"/>
      <c r="K16" s="26"/>
      <c r="L16" s="2"/>
      <c r="M16" s="3" t="b">
        <v>1</v>
      </c>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BE16" s="12"/>
    </row>
    <row r="17" spans="1:56" ht="13.15" customHeight="1">
      <c r="A17" s="642"/>
      <c r="B17" s="643" t="s">
        <v>264</v>
      </c>
      <c r="C17" s="643"/>
      <c r="D17" s="644"/>
      <c r="E17" s="424"/>
      <c r="F17" s="502">
        <f>IF(M17&lt;&gt;FALSE,N93,0)</f>
        <v>0.13</v>
      </c>
      <c r="G17" s="652"/>
      <c r="H17" s="676"/>
      <c r="J17" s="554"/>
      <c r="L17" s="2"/>
      <c r="M17" s="3" t="b">
        <v>1</v>
      </c>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56" ht="34.9" customHeight="1">
      <c r="A18" s="642"/>
      <c r="B18" s="643" t="s">
        <v>257</v>
      </c>
      <c r="C18" s="643"/>
      <c r="D18" s="644"/>
      <c r="E18" s="424"/>
      <c r="F18" s="502">
        <f>IF(M18&lt;&gt;FALSE,N94,0)</f>
        <v>0.04</v>
      </c>
      <c r="G18" s="652"/>
      <c r="H18" s="676"/>
      <c r="J18" s="555"/>
      <c r="L18" s="2"/>
      <c r="M18" s="3" t="b">
        <v>1</v>
      </c>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56" ht="13.35" customHeight="1">
      <c r="A19" s="642"/>
      <c r="B19" s="648" t="s">
        <v>265</v>
      </c>
      <c r="C19" s="649"/>
      <c r="D19" s="650"/>
      <c r="E19" s="424"/>
      <c r="F19" s="502">
        <f>IF(M19&lt;&gt;FALSE,N95,0)</f>
        <v>0</v>
      </c>
      <c r="G19" s="653"/>
      <c r="H19" s="676"/>
      <c r="J19" s="556"/>
      <c r="L19" s="2"/>
      <c r="M19" s="3" t="b">
        <v>0</v>
      </c>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56" ht="13.35" customHeight="1">
      <c r="A20" s="645"/>
      <c r="B20" s="638" t="s">
        <v>290</v>
      </c>
      <c r="C20" s="639"/>
      <c r="D20" s="639"/>
      <c r="E20" s="639"/>
      <c r="F20" s="640"/>
      <c r="G20" s="504">
        <f>'PRESTAZIONI ACC. TAB. B1'!F23</f>
        <v>0</v>
      </c>
      <c r="H20" s="676"/>
      <c r="J20" s="557"/>
      <c r="L20" s="2"/>
      <c r="M20" s="3" t="b">
        <v>1</v>
      </c>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56" ht="13.15" customHeight="1">
      <c r="A21" s="641" t="s">
        <v>26</v>
      </c>
      <c r="B21" s="643" t="s">
        <v>266</v>
      </c>
      <c r="C21" s="643"/>
      <c r="D21" s="644"/>
      <c r="E21" s="424"/>
      <c r="F21" s="502">
        <f>IF(M21&lt;&gt;FALSE,N97,0)</f>
        <v>0</v>
      </c>
      <c r="G21" s="646"/>
      <c r="H21" s="676"/>
      <c r="J21" s="556"/>
      <c r="L21" s="2"/>
      <c r="M21" s="3" t="b">
        <v>0</v>
      </c>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56" ht="13.15" customHeight="1">
      <c r="A22" s="642"/>
      <c r="B22" s="643" t="s">
        <v>267</v>
      </c>
      <c r="C22" s="643"/>
      <c r="D22" s="644"/>
      <c r="E22" s="424"/>
      <c r="F22" s="502">
        <f>IF(M22&lt;&gt;FALSE,N98,0)</f>
        <v>0</v>
      </c>
      <c r="G22" s="647"/>
      <c r="H22" s="676"/>
      <c r="J22" s="558"/>
      <c r="L22" s="2"/>
      <c r="M22" s="3" t="b">
        <v>0</v>
      </c>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56" ht="13.15" customHeight="1" thickBot="1">
      <c r="A23" s="642"/>
      <c r="B23" s="638"/>
      <c r="C23" s="639"/>
      <c r="D23" s="639"/>
      <c r="E23" s="639"/>
      <c r="F23" s="640"/>
      <c r="G23" s="505">
        <f>'PRESTAZIONI ACC. TAB. B1'!F27</f>
        <v>0</v>
      </c>
      <c r="H23" s="677"/>
      <c r="J23" s="558"/>
      <c r="L23" s="2"/>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56" s="28" customFormat="1" ht="13.35" customHeight="1">
      <c r="A24" s="628"/>
      <c r="B24" s="630" t="s">
        <v>29</v>
      </c>
      <c r="C24" s="631"/>
      <c r="D24" s="632"/>
      <c r="E24" s="633"/>
      <c r="F24" s="548">
        <f>SUM(F9:F22)</f>
        <v>0.53</v>
      </c>
      <c r="G24" s="506">
        <f>G11+G15+G20+G23</f>
        <v>0</v>
      </c>
      <c r="H24" s="27" t="s">
        <v>289</v>
      </c>
      <c r="J24" s="559"/>
      <c r="L24" s="29"/>
      <c r="AW24" s="30"/>
      <c r="AX24" s="30"/>
      <c r="AY24" s="30"/>
      <c r="AZ24" s="30"/>
      <c r="BA24" s="30"/>
      <c r="BB24" s="31"/>
      <c r="BC24" s="30"/>
      <c r="BD24" s="30"/>
    </row>
    <row r="25" spans="1:56" s="28" customFormat="1" ht="13.35" customHeight="1" thickBot="1">
      <c r="A25" s="629"/>
      <c r="B25" s="635" t="s">
        <v>30</v>
      </c>
      <c r="C25" s="636"/>
      <c r="D25" s="637"/>
      <c r="E25" s="634"/>
      <c r="F25" s="507" t="s">
        <v>31</v>
      </c>
      <c r="G25" s="520">
        <f>F24</f>
        <v>0.53</v>
      </c>
      <c r="H25" s="521" t="s">
        <v>32</v>
      </c>
      <c r="J25" s="560"/>
      <c r="L25" s="29"/>
      <c r="AW25" s="30"/>
      <c r="AX25" s="30"/>
      <c r="AY25" s="30"/>
      <c r="AZ25" s="30"/>
      <c r="BA25" s="30"/>
      <c r="BB25" s="31"/>
      <c r="BC25" s="30"/>
      <c r="BD25" s="30"/>
    </row>
    <row r="26" spans="1:56" s="28" customFormat="1" ht="14.1" customHeight="1" thickBot="1">
      <c r="A26" s="583" t="s">
        <v>33</v>
      </c>
      <c r="B26" s="627"/>
      <c r="C26" s="621" t="s">
        <v>34</v>
      </c>
      <c r="D26" s="622"/>
      <c r="E26" s="508"/>
      <c r="F26" s="606">
        <f>E6*F7*G25/100</f>
        <v>31991.869254319507</v>
      </c>
      <c r="G26" s="607"/>
      <c r="H26" s="512" t="s">
        <v>59</v>
      </c>
      <c r="J26" s="559"/>
      <c r="L26" s="29"/>
      <c r="AW26" s="30"/>
      <c r="AX26" s="30"/>
      <c r="AY26" s="30"/>
      <c r="AZ26" s="30"/>
      <c r="BA26" s="30"/>
      <c r="BB26" s="31"/>
      <c r="BC26" s="30"/>
      <c r="BD26" s="30"/>
    </row>
    <row r="27" spans="1:56" ht="20.25" customHeight="1">
      <c r="A27" s="509" t="s">
        <v>36</v>
      </c>
      <c r="B27" s="623" t="s">
        <v>273</v>
      </c>
      <c r="C27" s="623"/>
      <c r="D27" s="624"/>
      <c r="E27" s="425"/>
      <c r="F27" s="625">
        <f>IF(Q126&gt;7,"Riduzione del 30% per classi diverse dalla I",0)</f>
        <v>0</v>
      </c>
      <c r="G27" s="626"/>
      <c r="H27" s="32"/>
      <c r="J27" s="552"/>
      <c r="L27" s="2"/>
      <c r="M27" s="3" t="b">
        <v>0</v>
      </c>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56" ht="12.2" customHeight="1">
      <c r="A28" s="33" t="s">
        <v>37</v>
      </c>
      <c r="B28" s="34">
        <v>5000000</v>
      </c>
      <c r="C28" s="35">
        <f>IF(M27&lt;&gt;FALSE,U85,0)</f>
        <v>0</v>
      </c>
      <c r="D28" s="36">
        <v>1.8395999999999999</v>
      </c>
      <c r="E28" s="426"/>
      <c r="F28" s="611">
        <f>(C28*D28/100)/1936.27</f>
        <v>0</v>
      </c>
      <c r="G28" s="612"/>
      <c r="H28" s="37"/>
      <c r="J28" s="559"/>
      <c r="L28" s="2"/>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56" ht="12.2" customHeight="1">
      <c r="A29" s="33" t="s">
        <v>38</v>
      </c>
      <c r="B29" s="34">
        <v>20000000</v>
      </c>
      <c r="C29" s="35">
        <f>IF(M27&lt;&gt;FALSE,U86,0)</f>
        <v>0</v>
      </c>
      <c r="D29" s="36">
        <v>1.6862999999999999</v>
      </c>
      <c r="E29" s="427"/>
      <c r="F29" s="611">
        <f>(C29*D29/100)/1936.27</f>
        <v>0</v>
      </c>
      <c r="G29" s="612"/>
      <c r="H29" s="38"/>
      <c r="J29" s="559"/>
      <c r="L29" s="2"/>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56" ht="12.2" customHeight="1">
      <c r="A30" s="33" t="s">
        <v>38</v>
      </c>
      <c r="B30" s="34">
        <v>50000000</v>
      </c>
      <c r="C30" s="35">
        <f>IF(M27&lt;&gt;FALSE,U87,0)</f>
        <v>0</v>
      </c>
      <c r="D30" s="36">
        <v>1.5329999999999999</v>
      </c>
      <c r="E30" s="427"/>
      <c r="F30" s="611">
        <f>(C30*D30/100)/1936.27</f>
        <v>0</v>
      </c>
      <c r="G30" s="612"/>
      <c r="H30" s="38"/>
      <c r="J30" s="559"/>
      <c r="L30" s="2"/>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56" ht="12.2" customHeight="1">
      <c r="A31" s="39" t="s">
        <v>38</v>
      </c>
      <c r="B31" s="34">
        <v>100000000</v>
      </c>
      <c r="C31" s="35">
        <f>IF(M27&lt;&gt;FALSE,U88,0)</f>
        <v>0</v>
      </c>
      <c r="D31" s="36">
        <v>1.2263999999999999</v>
      </c>
      <c r="E31" s="427"/>
      <c r="F31" s="611">
        <f>(C31*D31/100)/1936.27</f>
        <v>0</v>
      </c>
      <c r="G31" s="612"/>
      <c r="H31" s="38"/>
      <c r="J31" s="562"/>
      <c r="L31" s="2"/>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56" ht="12.2" customHeight="1">
      <c r="A32" s="33" t="s">
        <v>39</v>
      </c>
      <c r="B32" s="34">
        <v>100000000</v>
      </c>
      <c r="C32" s="35">
        <f>IF(M27&lt;&gt;FALSE,U89,0)</f>
        <v>0</v>
      </c>
      <c r="D32" s="36">
        <v>1.0730999999999999</v>
      </c>
      <c r="E32" s="428"/>
      <c r="F32" s="611">
        <f>(C32*D32/100)/1936.27</f>
        <v>0</v>
      </c>
      <c r="G32" s="612"/>
      <c r="H32" s="38"/>
      <c r="J32" s="562"/>
      <c r="L32" s="2"/>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56" ht="13.35" customHeight="1">
      <c r="A33" s="522"/>
      <c r="B33" s="613" t="s">
        <v>40</v>
      </c>
      <c r="C33" s="614"/>
      <c r="D33" s="615"/>
      <c r="E33" s="428"/>
      <c r="F33" s="600">
        <f>SUM(F28:G32)</f>
        <v>0</v>
      </c>
      <c r="G33" s="601"/>
      <c r="H33" s="38"/>
      <c r="J33" s="562"/>
      <c r="L33" s="2"/>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56" ht="18.2" customHeight="1" thickBot="1">
      <c r="A34" s="40" t="s">
        <v>41</v>
      </c>
      <c r="B34" s="616"/>
      <c r="C34" s="617"/>
      <c r="D34" s="618"/>
      <c r="E34" s="426"/>
      <c r="F34" s="619">
        <f>F33*T96</f>
        <v>0</v>
      </c>
      <c r="G34" s="620"/>
      <c r="H34" s="38"/>
      <c r="J34" s="562"/>
      <c r="L34" s="2"/>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56" ht="14.1" customHeight="1" thickBot="1">
      <c r="A35" s="604" t="s">
        <v>42</v>
      </c>
      <c r="B35" s="605"/>
      <c r="C35" s="605"/>
      <c r="D35" s="605"/>
      <c r="E35" s="510"/>
      <c r="F35" s="606">
        <f>SUM(F33:G34)</f>
        <v>0</v>
      </c>
      <c r="G35" s="607"/>
      <c r="H35" s="512" t="s">
        <v>35</v>
      </c>
      <c r="J35" s="41"/>
      <c r="L35" s="2"/>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56" s="28" customFormat="1" ht="24.95" customHeight="1" thickBot="1">
      <c r="A36" s="523" t="s">
        <v>44</v>
      </c>
      <c r="B36" s="549" t="s">
        <v>45</v>
      </c>
      <c r="C36" s="545" t="s">
        <v>46</v>
      </c>
      <c r="D36" s="42" t="s">
        <v>272</v>
      </c>
      <c r="E36" s="429"/>
      <c r="F36" s="608" t="s">
        <v>47</v>
      </c>
      <c r="G36" s="609"/>
      <c r="H36" s="43"/>
      <c r="J36" s="467">
        <f>IF(D67=FALSE,0,IF(D67=TRUE,"Valori di calcolo Onorari sicurezza",0))</f>
        <v>0</v>
      </c>
      <c r="L36" s="29"/>
      <c r="AW36" s="30"/>
      <c r="AX36" s="30"/>
      <c r="AY36" s="30"/>
      <c r="AZ36" s="30"/>
      <c r="BA36" s="30"/>
      <c r="BB36" s="31"/>
      <c r="BC36" s="30"/>
      <c r="BD36" s="30"/>
    </row>
    <row r="37" spans="1:56" s="28" customFormat="1" ht="13.5" thickBot="1">
      <c r="A37" s="44" t="s">
        <v>48</v>
      </c>
      <c r="B37" s="45"/>
      <c r="C37" s="546">
        <f>IF(M37&lt;&gt;FALSE,N100,0)</f>
        <v>0</v>
      </c>
      <c r="D37" s="401">
        <f>IF(M37&lt;&gt;FALSE,'494 INCREMENTI E MAGG. TAB. B2'!AE5,0)</f>
        <v>0</v>
      </c>
      <c r="E37" s="430"/>
      <c r="F37" s="610">
        <f>IF(M37&lt;&gt;TRUE,0,IF(A61&lt;A62,A62,A61))</f>
        <v>0</v>
      </c>
      <c r="G37" s="610"/>
      <c r="H37" s="46" t="s">
        <v>49</v>
      </c>
      <c r="I37" s="464">
        <f>IF(M37&lt;&gt;TRUE,0,IF(A61&lt;A62,"*",0))</f>
        <v>0</v>
      </c>
      <c r="J37" s="468">
        <f>IF(A61&lt;A62,A61,0)</f>
        <v>0</v>
      </c>
      <c r="L37" s="29"/>
      <c r="M37" s="30" t="b">
        <v>0</v>
      </c>
      <c r="N37" s="47">
        <f>C37*D37</f>
        <v>0</v>
      </c>
      <c r="AW37" s="30"/>
      <c r="AX37" s="30"/>
      <c r="AY37" s="30"/>
      <c r="AZ37" s="30"/>
      <c r="BA37" s="30"/>
      <c r="BB37" s="31"/>
      <c r="BC37" s="30"/>
      <c r="BD37" s="30"/>
    </row>
    <row r="38" spans="1:56" s="28" customFormat="1" ht="13.5" thickBot="1">
      <c r="A38" s="44" t="s">
        <v>50</v>
      </c>
      <c r="B38" s="45"/>
      <c r="C38" s="546">
        <f>IF(M38&lt;&gt;FALSE,N101,0)</f>
        <v>0</v>
      </c>
      <c r="D38" s="401">
        <f>IF(M38&lt;&gt;FALSE,'494 INCREMENTI E MAGG. TAB. B2'!AE6,0)</f>
        <v>0</v>
      </c>
      <c r="E38" s="431"/>
      <c r="F38" s="585">
        <f>IF(M38&lt;&gt;TRUE,0,IF(B61&lt;B62,B62,B61))</f>
        <v>0</v>
      </c>
      <c r="G38" s="585"/>
      <c r="H38" s="46" t="s">
        <v>51</v>
      </c>
      <c r="I38" s="464">
        <f>IF(M38&lt;&gt;TRUE,0,IF(B61&lt;B62,"*",0))</f>
        <v>0</v>
      </c>
      <c r="J38" s="468">
        <f>IF(B61&lt;B62,B61,0)</f>
        <v>0</v>
      </c>
      <c r="L38" s="29"/>
      <c r="M38" s="30" t="b">
        <v>0</v>
      </c>
      <c r="N38" s="47">
        <f>C38*D38</f>
        <v>0</v>
      </c>
      <c r="AW38" s="30"/>
      <c r="AX38" s="30"/>
      <c r="AY38" s="30"/>
      <c r="AZ38" s="30"/>
      <c r="BA38" s="30"/>
      <c r="BB38" s="31"/>
      <c r="BC38" s="30"/>
      <c r="BD38" s="30"/>
    </row>
    <row r="39" spans="1:56" s="28" customFormat="1" ht="13.5" thickBot="1">
      <c r="A39" s="44" t="s">
        <v>52</v>
      </c>
      <c r="B39" s="45"/>
      <c r="C39" s="546">
        <f>IF(M39&lt;&gt;FALSE,N102,0)</f>
        <v>0</v>
      </c>
      <c r="D39" s="401">
        <f>IF(M39&lt;&gt;FALSE,'494 INCREMENTI E MAGG. TAB. B2'!AE7,0)</f>
        <v>0</v>
      </c>
      <c r="E39" s="431"/>
      <c r="F39" s="585">
        <f>IF(M39&lt;&gt;TRUE,0,IF(C61&lt;C62,C62,C61))</f>
        <v>0</v>
      </c>
      <c r="G39" s="585"/>
      <c r="H39" s="46" t="s">
        <v>53</v>
      </c>
      <c r="I39" s="464">
        <f>IF(M39&lt;&gt;TRUE,0,IF(C61&lt;C62,"*",0))</f>
        <v>0</v>
      </c>
      <c r="J39" s="468">
        <f>IF(C61&lt;C62,C61,0)</f>
        <v>0</v>
      </c>
      <c r="L39" s="29"/>
      <c r="M39" s="30" t="b">
        <v>0</v>
      </c>
      <c r="N39" s="47">
        <f>C39*D39</f>
        <v>0</v>
      </c>
      <c r="AW39" s="30"/>
      <c r="AX39" s="30"/>
      <c r="AY39" s="30"/>
      <c r="AZ39" s="30"/>
      <c r="BA39" s="30"/>
      <c r="BB39" s="31"/>
      <c r="BC39" s="30"/>
      <c r="BD39" s="30"/>
    </row>
    <row r="40" spans="1:56" s="28" customFormat="1" ht="13.5" thickBot="1">
      <c r="A40" s="48" t="s">
        <v>54</v>
      </c>
      <c r="B40" s="49"/>
      <c r="C40" s="546">
        <f>IF(M40&lt;&gt;FALSE,N103,0)</f>
        <v>0.15</v>
      </c>
      <c r="D40" s="401">
        <f>IF(M40&lt;&gt;FALSE,'494 INCREMENTI E MAGG. TAB. B2'!AE8,0)</f>
        <v>0</v>
      </c>
      <c r="E40" s="431"/>
      <c r="F40" s="585">
        <f>IF(M40&lt;&gt;TRUE,0,IF(D61&lt;D62,D62,D61))</f>
        <v>9054.302619147029</v>
      </c>
      <c r="G40" s="585"/>
      <c r="H40" s="46" t="s">
        <v>55</v>
      </c>
      <c r="I40" s="465">
        <f>IF(M40&lt;&gt;TRUE,0,IF(D61&lt;D62,"*",0))</f>
        <v>0</v>
      </c>
      <c r="J40" s="469">
        <f>IF(D61&lt;D62,D61,0)</f>
        <v>0</v>
      </c>
      <c r="L40" s="29"/>
      <c r="M40" s="30" t="b">
        <v>1</v>
      </c>
      <c r="N40" s="47">
        <f>C40*D40</f>
        <v>0</v>
      </c>
      <c r="AW40" s="30"/>
      <c r="AX40" s="30"/>
      <c r="AY40" s="30"/>
      <c r="AZ40" s="30"/>
      <c r="BA40" s="30"/>
      <c r="BB40" s="31"/>
      <c r="BC40" s="30"/>
      <c r="BD40" s="30"/>
    </row>
    <row r="41" spans="1:56" s="28" customFormat="1" ht="13.5" thickBot="1">
      <c r="A41" s="50" t="s">
        <v>56</v>
      </c>
      <c r="B41" s="51"/>
      <c r="C41" s="546">
        <f>IF(M41&lt;&gt;FALSE,N104,0)</f>
        <v>0</v>
      </c>
      <c r="D41" s="401">
        <f>IF(M41&lt;&gt;FALSE,'494 INCREMENTI E MAGG. TAB. B2'!AE9,0)</f>
        <v>0</v>
      </c>
      <c r="E41" s="432"/>
      <c r="F41" s="585">
        <f>IF(M41&lt;&gt;TRUE,0,IF(F61&lt;F62,F62,F61))</f>
        <v>0</v>
      </c>
      <c r="G41" s="585"/>
      <c r="H41" s="52" t="s">
        <v>57</v>
      </c>
      <c r="I41" s="464">
        <f>IF(M41&lt;&gt;TRUE,0,IF(F61&lt;F62,"*",0))</f>
        <v>0</v>
      </c>
      <c r="J41" s="468">
        <f>IF(F61&lt;F62,F61,0)</f>
        <v>0</v>
      </c>
      <c r="L41" s="29"/>
      <c r="M41" s="30" t="b">
        <v>0</v>
      </c>
      <c r="N41" s="47">
        <f>C41*D41</f>
        <v>0</v>
      </c>
      <c r="AW41" s="30"/>
      <c r="AX41" s="30"/>
      <c r="AY41" s="30"/>
      <c r="AZ41" s="30"/>
      <c r="BA41" s="30"/>
      <c r="BB41" s="31"/>
      <c r="BC41" s="30"/>
      <c r="BD41" s="30"/>
    </row>
    <row r="42" spans="1:56" s="28" customFormat="1" ht="14.1" customHeight="1" thickBot="1">
      <c r="A42" s="583" t="s">
        <v>270</v>
      </c>
      <c r="B42" s="584"/>
      <c r="C42" s="584"/>
      <c r="D42" s="584"/>
      <c r="E42" s="508"/>
      <c r="F42" s="578">
        <f>SUM(F37:G41)</f>
        <v>9054.302619147029</v>
      </c>
      <c r="G42" s="568"/>
      <c r="H42" s="512" t="s">
        <v>43</v>
      </c>
      <c r="J42" s="399"/>
      <c r="L42" s="29"/>
      <c r="AW42" s="30"/>
      <c r="AX42" s="30"/>
      <c r="AY42" s="30"/>
      <c r="AZ42" s="30"/>
      <c r="BA42" s="30"/>
      <c r="BB42" s="31"/>
      <c r="BC42" s="30"/>
      <c r="BD42" s="30"/>
    </row>
    <row r="43" spans="1:56" s="28" customFormat="1" ht="15" customHeight="1" thickBot="1">
      <c r="A43" s="565" t="s">
        <v>271</v>
      </c>
      <c r="B43" s="566"/>
      <c r="C43" s="566"/>
      <c r="D43" s="524" t="s">
        <v>274</v>
      </c>
      <c r="E43" s="405"/>
      <c r="F43" s="567">
        <f>F26+F35</f>
        <v>31991.869254319507</v>
      </c>
      <c r="G43" s="568"/>
      <c r="H43" s="512" t="s">
        <v>58</v>
      </c>
      <c r="J43" s="404"/>
      <c r="L43" s="29"/>
      <c r="AW43" s="30"/>
      <c r="AX43" s="30"/>
      <c r="AY43" s="30"/>
      <c r="AZ43" s="30"/>
      <c r="BA43" s="30"/>
      <c r="BB43" s="31"/>
      <c r="BC43" s="30"/>
      <c r="BD43" s="30"/>
    </row>
    <row r="44" spans="1:56" s="28" customFormat="1" ht="12.95" customHeight="1">
      <c r="A44" s="579" t="s">
        <v>60</v>
      </c>
      <c r="B44" s="580"/>
      <c r="C44" s="525" t="s">
        <v>277</v>
      </c>
      <c r="D44" s="561">
        <v>0.2</v>
      </c>
      <c r="E44" s="511"/>
      <c r="F44" s="581">
        <f>-F43*D44</f>
        <v>-6398.3738508639017</v>
      </c>
      <c r="G44" s="582"/>
      <c r="H44" s="418" t="s">
        <v>61</v>
      </c>
      <c r="L44" s="29"/>
      <c r="M44" s="30" t="b">
        <v>1</v>
      </c>
      <c r="AW44" s="30"/>
      <c r="AX44" s="30"/>
      <c r="AY44" s="30"/>
      <c r="AZ44" s="30"/>
      <c r="BA44" s="30"/>
      <c r="BB44" s="31"/>
      <c r="BC44" s="30"/>
      <c r="BD44" s="30"/>
    </row>
    <row r="45" spans="1:56" s="28" customFormat="1" ht="15" customHeight="1">
      <c r="A45" s="526" t="s">
        <v>62</v>
      </c>
      <c r="B45" s="527"/>
      <c r="C45" s="528" t="s">
        <v>287</v>
      </c>
      <c r="D45" s="529">
        <f>IF(J1&lt;50000000,30%,N111)</f>
        <v>0.29764939004770385</v>
      </c>
      <c r="E45" s="547"/>
      <c r="F45" s="569">
        <f>(F42+F43)*M111</f>
        <v>12217.368021930532</v>
      </c>
      <c r="G45" s="570"/>
      <c r="H45" s="46" t="s">
        <v>63</v>
      </c>
      <c r="J45" s="400"/>
      <c r="L45" s="29"/>
      <c r="AW45" s="30"/>
      <c r="AX45" s="30"/>
      <c r="AY45" s="30"/>
      <c r="AZ45" s="30"/>
      <c r="BA45" s="30"/>
      <c r="BB45" s="31"/>
      <c r="BC45" s="30"/>
      <c r="BD45" s="30"/>
    </row>
    <row r="46" spans="1:56" s="28" customFormat="1" ht="12.95" customHeight="1" thickBot="1">
      <c r="A46" s="538" t="s">
        <v>64</v>
      </c>
      <c r="B46" s="539"/>
      <c r="C46" s="540" t="s">
        <v>65</v>
      </c>
      <c r="D46" s="550">
        <f>D44</f>
        <v>0.2</v>
      </c>
      <c r="E46" s="537"/>
      <c r="F46" s="571">
        <f>-F45*D46</f>
        <v>-2443.4736043861062</v>
      </c>
      <c r="G46" s="572"/>
      <c r="H46" s="513" t="s">
        <v>66</v>
      </c>
      <c r="L46" s="29"/>
      <c r="AW46" s="30"/>
      <c r="AX46" s="30"/>
      <c r="AY46" s="30"/>
      <c r="AZ46" s="30"/>
      <c r="BA46" s="30"/>
      <c r="BB46" s="31"/>
      <c r="BC46" s="30"/>
      <c r="BD46" s="30"/>
    </row>
    <row r="47" spans="1:56" ht="14.1" customHeight="1" thickBot="1">
      <c r="A47" s="563" t="s">
        <v>67</v>
      </c>
      <c r="B47" s="564"/>
      <c r="C47" s="573" t="s">
        <v>275</v>
      </c>
      <c r="D47" s="574"/>
      <c r="E47" s="575"/>
      <c r="F47" s="576">
        <f>SUM(F42:G46)</f>
        <v>44421.692440147061</v>
      </c>
      <c r="G47" s="577"/>
      <c r="H47" s="512" t="s">
        <v>68</v>
      </c>
      <c r="L47" s="2"/>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56">
      <c r="A48" s="440" t="s">
        <v>278</v>
      </c>
      <c r="B48" s="53"/>
      <c r="C48" s="439" t="s">
        <v>283</v>
      </c>
      <c r="D48" s="419"/>
      <c r="E48" s="435"/>
      <c r="F48" s="602">
        <f>IF(M48&lt;&gt;FALSE,F47*0.04,0)</f>
        <v>0</v>
      </c>
      <c r="G48" s="603"/>
      <c r="H48" s="418" t="s">
        <v>70</v>
      </c>
      <c r="L48" s="2"/>
      <c r="M48" s="3" t="b">
        <v>0</v>
      </c>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c r="A49" s="530" t="s">
        <v>69</v>
      </c>
      <c r="B49" s="531" t="s">
        <v>279</v>
      </c>
      <c r="C49" s="532" t="s">
        <v>291</v>
      </c>
      <c r="D49" s="2"/>
      <c r="E49" s="434"/>
      <c r="F49" s="581">
        <f>IF(M49&lt;&gt;FALSE,(F47+F48)*0.04,0)</f>
        <v>1776.8676976058825</v>
      </c>
      <c r="G49" s="582"/>
      <c r="H49" s="514" t="s">
        <v>280</v>
      </c>
      <c r="L49" s="2"/>
      <c r="M49" s="3" t="b">
        <v>1</v>
      </c>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c r="A50" s="598" t="s">
        <v>71</v>
      </c>
      <c r="B50" s="599"/>
      <c r="C50" s="532" t="s">
        <v>286</v>
      </c>
      <c r="D50" s="533"/>
      <c r="E50" s="516"/>
      <c r="F50" s="600">
        <f>F47+F48+F49</f>
        <v>46198.560137752946</v>
      </c>
      <c r="G50" s="601"/>
      <c r="H50" s="46" t="s">
        <v>72</v>
      </c>
      <c r="L50" s="2"/>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ht="13.5" thickBot="1">
      <c r="A51" s="541" t="s">
        <v>73</v>
      </c>
      <c r="B51" s="542"/>
      <c r="C51" s="543" t="s">
        <v>74</v>
      </c>
      <c r="D51" s="544">
        <f>IF(M51&lt;&gt;FALSE,20%,0)</f>
        <v>0.2</v>
      </c>
      <c r="E51" s="433"/>
      <c r="F51" s="571">
        <f>F50*D51</f>
        <v>9239.7120275505895</v>
      </c>
      <c r="G51" s="572"/>
      <c r="H51" s="54" t="s">
        <v>75</v>
      </c>
      <c r="I51" s="55"/>
      <c r="L51" s="2"/>
      <c r="M51" s="3" t="b">
        <v>1</v>
      </c>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ht="15" customHeight="1" thickBot="1">
      <c r="A52" s="563" t="s">
        <v>76</v>
      </c>
      <c r="B52" s="595"/>
      <c r="C52" s="517" t="s">
        <v>281</v>
      </c>
      <c r="D52" s="518"/>
      <c r="E52" s="519"/>
      <c r="F52" s="592">
        <f>F50+F51</f>
        <v>55438.272165303533</v>
      </c>
      <c r="G52" s="593"/>
      <c r="H52" s="515"/>
      <c r="J52" s="471"/>
      <c r="L52" s="2"/>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c r="A53" s="466">
        <f>IF(D67=FALSE,0,IF(D67=TRUE,"(*) ",0))</f>
        <v>0</v>
      </c>
      <c r="B53" s="597">
        <f>IF(D67=FALSE,0,IF(D67=TRUE,"Valori degli Onorari per la sicurezza  posti ai minimi di Legge",0))</f>
        <v>0</v>
      </c>
      <c r="C53" s="597"/>
      <c r="D53" s="597"/>
      <c r="E53" s="597"/>
      <c r="F53" s="597"/>
      <c r="G53" s="463"/>
      <c r="L53" s="2"/>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c r="A54" s="594"/>
      <c r="B54" s="594"/>
      <c r="C54" s="594"/>
      <c r="D54" s="594"/>
      <c r="E54" s="594"/>
      <c r="F54" s="594"/>
      <c r="G54" s="594"/>
      <c r="H54" s="594"/>
      <c r="J54" s="402"/>
      <c r="L54" s="2"/>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row>
    <row r="55" spans="1:48">
      <c r="A55" s="498"/>
      <c r="L55" s="2"/>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c r="L56" s="2"/>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row>
    <row r="57" spans="1:48">
      <c r="L57" s="2"/>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row>
    <row r="58" spans="1:48">
      <c r="A58" s="458"/>
      <c r="L58" s="2"/>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row>
    <row r="59" spans="1:48">
      <c r="L59" s="2"/>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row>
    <row r="60" spans="1:48" hidden="1">
      <c r="L60" s="2"/>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row>
    <row r="61" spans="1:48" hidden="1">
      <c r="A61" s="461">
        <f>((D37+C37)*F7*E6/100)</f>
        <v>0</v>
      </c>
      <c r="B61" s="460">
        <f>((D38+C38)*F7*E6/100)</f>
        <v>0</v>
      </c>
      <c r="C61" s="460">
        <f>((D39+C39)*F7*E6/100)</f>
        <v>0</v>
      </c>
      <c r="D61" s="460">
        <f>((D40+C40)*F7*E6/100)</f>
        <v>9054.302619147029</v>
      </c>
      <c r="F61" s="596">
        <f>((D41+C41)*F7*E6/100)</f>
        <v>0</v>
      </c>
      <c r="G61" s="596"/>
      <c r="L61" s="2"/>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row>
    <row r="62" spans="1:48" hidden="1">
      <c r="A62" s="460">
        <v>206.58</v>
      </c>
      <c r="B62" s="460">
        <v>258.23</v>
      </c>
      <c r="C62" s="458">
        <v>258.23</v>
      </c>
      <c r="D62" s="459">
        <v>774.68</v>
      </c>
      <c r="F62" s="596">
        <v>1291.1400000000001</v>
      </c>
      <c r="G62" s="596"/>
      <c r="L62" s="2"/>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row>
    <row r="63" spans="1:48" hidden="1">
      <c r="L63" s="2"/>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row>
    <row r="64" spans="1:48" hidden="1">
      <c r="L64" s="2"/>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row>
    <row r="65" spans="1:48" hidden="1">
      <c r="A65" s="462" t="b">
        <f>OR(M37&lt;&gt;FALSE,M38&lt;&gt;FALSE,M39&lt;&gt;FALSE,M40&lt;&gt;FALSE,M41&lt;&gt;FALSE)</f>
        <v>1</v>
      </c>
      <c r="L65" s="2"/>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row>
    <row r="66" spans="1:48" hidden="1">
      <c r="L66" s="2"/>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row>
    <row r="67" spans="1:48" hidden="1">
      <c r="A67" s="1" t="b">
        <f>IF(OR(A61&gt;A62,B61&gt;B62,C61&gt;C62,D61&gt;D62,F61&gt;F62),TRUE,FALSE)</f>
        <v>1</v>
      </c>
      <c r="D67" s="1" t="b">
        <f>OR(I37&lt;&gt;0,I38&lt;&gt;0,I39&lt;&gt;0,I40&lt;&gt;0,I41&lt;&gt;0)</f>
        <v>0</v>
      </c>
      <c r="L67" s="2"/>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row>
    <row r="68" spans="1:48">
      <c r="L68" s="2"/>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row>
    <row r="69" spans="1:48">
      <c r="L69" s="2"/>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row>
    <row r="70" spans="1:48">
      <c r="L70" s="2"/>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row>
    <row r="71" spans="1:48">
      <c r="L71" s="2"/>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row>
    <row r="72" spans="1:48">
      <c r="L72" s="2"/>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row>
    <row r="73" spans="1:48">
      <c r="L73" s="2"/>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row>
    <row r="74" spans="1:48">
      <c r="L74" s="2"/>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row>
    <row r="75" spans="1:48">
      <c r="L75" s="2"/>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row>
    <row r="76" spans="1:48">
      <c r="L76" s="2"/>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row>
    <row r="77" spans="1:48">
      <c r="L77" s="2"/>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row>
    <row r="78" spans="1:48">
      <c r="L78" s="2"/>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row>
    <row r="79" spans="1:48">
      <c r="L79" s="2"/>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row>
    <row r="80" spans="1:48">
      <c r="L80" s="2"/>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row>
    <row r="81" spans="5:56">
      <c r="L81" s="2"/>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row>
    <row r="82" spans="5:56" s="56" customFormat="1" ht="55.5" customHeight="1" thickBot="1">
      <c r="E82" s="57"/>
      <c r="L82" s="58"/>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60"/>
      <c r="AX82" s="60"/>
      <c r="AY82" s="60"/>
      <c r="AZ82" s="60"/>
      <c r="BA82" s="60"/>
      <c r="BB82" s="60"/>
      <c r="BC82" s="60"/>
      <c r="BD82" s="60"/>
    </row>
    <row r="83" spans="5:56">
      <c r="L83" s="61"/>
      <c r="M83" s="62"/>
      <c r="N83" s="62"/>
      <c r="O83" s="63"/>
    </row>
    <row r="84" spans="5:56" ht="13.5" thickBot="1">
      <c r="L84" s="65"/>
      <c r="M84" s="66"/>
      <c r="N84" s="66"/>
      <c r="O84" s="67"/>
      <c r="R84" s="68"/>
      <c r="S84" s="69">
        <f>J109</f>
        <v>1616289764.8799999</v>
      </c>
      <c r="T84" s="70"/>
      <c r="U84" s="71"/>
      <c r="V84" s="72"/>
      <c r="W84" s="73"/>
    </row>
    <row r="85" spans="5:56" ht="13.5" thickBot="1">
      <c r="L85" s="65"/>
      <c r="M85" s="66"/>
      <c r="N85" s="74">
        <f>AE159</f>
        <v>0.09</v>
      </c>
      <c r="O85" s="67"/>
      <c r="R85" s="75" t="s">
        <v>77</v>
      </c>
      <c r="S85" s="76">
        <v>99000000</v>
      </c>
      <c r="T85" s="76">
        <f>IF(S84&gt;5000000,5000000,S84)</f>
        <v>5000000</v>
      </c>
      <c r="U85" s="77">
        <f>T85</f>
        <v>5000000</v>
      </c>
      <c r="V85" s="78">
        <v>1.8395999999999999</v>
      </c>
      <c r="W85" s="79">
        <f>IF(Q126&gt;7,V85*0.7,V85)</f>
        <v>1.8395999999999999</v>
      </c>
    </row>
    <row r="86" spans="5:56">
      <c r="L86" s="65"/>
      <c r="M86" s="66"/>
      <c r="N86" s="74">
        <f>AE160</f>
        <v>0.01</v>
      </c>
      <c r="O86" s="67"/>
      <c r="R86" s="75" t="s">
        <v>78</v>
      </c>
      <c r="S86" s="76">
        <v>20000000</v>
      </c>
      <c r="T86" s="76">
        <f>IF(S84-S86&gt;0,15000000,S84-5000000)</f>
        <v>15000000</v>
      </c>
      <c r="U86" s="77">
        <f>IF(T86&lt;0,0,T86)</f>
        <v>15000000</v>
      </c>
      <c r="V86" s="78">
        <f>1.405*1.2</f>
        <v>1.6859999999999999</v>
      </c>
      <c r="W86" s="79">
        <f>IF(Q126&gt;7,V86*0.7,V86)</f>
        <v>1.6859999999999999</v>
      </c>
    </row>
    <row r="87" spans="5:56">
      <c r="L87" s="65"/>
      <c r="M87" s="66"/>
      <c r="N87" s="80"/>
      <c r="O87" s="67"/>
      <c r="R87" s="75" t="s">
        <v>78</v>
      </c>
      <c r="S87" s="76">
        <v>50000000</v>
      </c>
      <c r="T87" s="76">
        <f>IF(S84-S87&gt;0,30000000,S84-20000000)</f>
        <v>30000000</v>
      </c>
      <c r="U87" s="77">
        <f>IF(T87&lt;0,0,T87)</f>
        <v>30000000</v>
      </c>
      <c r="V87" s="78">
        <v>1.5324</v>
      </c>
      <c r="W87" s="79">
        <f>IF(Q126&gt;7,V87*0.7,V87)</f>
        <v>1.5324</v>
      </c>
    </row>
    <row r="88" spans="5:56">
      <c r="L88" s="65"/>
      <c r="M88" s="66"/>
      <c r="N88" s="81">
        <f>AE163</f>
        <v>0.23</v>
      </c>
      <c r="O88" s="67"/>
      <c r="R88" s="75" t="s">
        <v>78</v>
      </c>
      <c r="S88" s="76">
        <v>100000000</v>
      </c>
      <c r="T88" s="76">
        <f>IF(S84-S88&gt;0,50000000,S84-50000000)</f>
        <v>50000000</v>
      </c>
      <c r="U88" s="77">
        <f>IF(T88&lt;0,0,T88)</f>
        <v>50000000</v>
      </c>
      <c r="V88" s="82">
        <v>1.2263999999999999</v>
      </c>
      <c r="W88" s="79">
        <f>IF(Q126&gt;7,V88*0.7,V88)</f>
        <v>1.2263999999999999</v>
      </c>
    </row>
    <row r="89" spans="5:56">
      <c r="L89" s="65"/>
      <c r="M89" s="66"/>
      <c r="N89" s="81">
        <f>AE164</f>
        <v>0.01</v>
      </c>
      <c r="O89" s="67"/>
      <c r="R89" s="83" t="s">
        <v>79</v>
      </c>
      <c r="S89" s="84">
        <v>100000000</v>
      </c>
      <c r="T89" s="84">
        <f>IF(S84-S89&gt;0,S84-100000000,S84-100000000)</f>
        <v>1516289764.8799999</v>
      </c>
      <c r="U89" s="85">
        <f>IF(T89&lt;0,0,T89)</f>
        <v>1516289764.8799999</v>
      </c>
      <c r="V89" s="78">
        <v>1.0728</v>
      </c>
      <c r="W89" s="79">
        <f>IF(Q126&gt;7,V89*0.7,V89)</f>
        <v>1.0728</v>
      </c>
    </row>
    <row r="90" spans="5:56" ht="13.5" thickBot="1">
      <c r="L90" s="65"/>
      <c r="M90" s="66"/>
      <c r="N90" s="81">
        <f>AE165</f>
        <v>7.0000000000000007E-2</v>
      </c>
      <c r="O90" s="67"/>
      <c r="U90" s="86"/>
    </row>
    <row r="91" spans="5:56" ht="13.5" thickBot="1">
      <c r="L91" s="65"/>
      <c r="M91" s="66"/>
      <c r="N91" s="80"/>
      <c r="O91" s="67"/>
      <c r="S91" s="87">
        <v>1</v>
      </c>
      <c r="T91" s="62"/>
      <c r="U91" s="62"/>
      <c r="V91" s="63"/>
    </row>
    <row r="92" spans="5:56">
      <c r="L92" s="65"/>
      <c r="M92" s="66"/>
      <c r="N92" s="81">
        <f>AE168</f>
        <v>0.05</v>
      </c>
      <c r="O92" s="67"/>
      <c r="S92" s="88">
        <v>1</v>
      </c>
      <c r="T92" s="586" t="s">
        <v>80</v>
      </c>
      <c r="U92" s="586"/>
      <c r="V92" s="67">
        <v>0</v>
      </c>
    </row>
    <row r="93" spans="5:56">
      <c r="L93" s="65"/>
      <c r="M93" s="66"/>
      <c r="N93" s="81">
        <f>AE169</f>
        <v>0.13</v>
      </c>
      <c r="O93" s="67"/>
      <c r="S93" s="88">
        <v>2</v>
      </c>
      <c r="T93" s="586" t="s">
        <v>81</v>
      </c>
      <c r="U93" s="586"/>
      <c r="V93" s="89">
        <v>0.1</v>
      </c>
    </row>
    <row r="94" spans="5:56">
      <c r="L94" s="65"/>
      <c r="M94" s="66"/>
      <c r="N94" s="81">
        <f>AE170</f>
        <v>0.04</v>
      </c>
      <c r="O94" s="67"/>
      <c r="S94" s="88">
        <v>3</v>
      </c>
      <c r="T94" s="586" t="s">
        <v>82</v>
      </c>
      <c r="U94" s="586"/>
      <c r="V94" s="89">
        <v>0.2</v>
      </c>
    </row>
    <row r="95" spans="5:56">
      <c r="L95" s="65"/>
      <c r="M95" s="66"/>
      <c r="N95" s="81">
        <f>AE171</f>
        <v>0.02</v>
      </c>
      <c r="O95" s="67"/>
      <c r="S95" s="88">
        <v>4</v>
      </c>
      <c r="T95" s="586" t="s">
        <v>83</v>
      </c>
      <c r="U95" s="586"/>
      <c r="V95" s="89">
        <v>0.4</v>
      </c>
    </row>
    <row r="96" spans="5:56" ht="13.5" thickBot="1">
      <c r="L96" s="65"/>
      <c r="M96" s="66"/>
      <c r="N96" s="80"/>
      <c r="O96" s="67"/>
      <c r="S96" s="90"/>
      <c r="T96" s="91">
        <f>LOOKUP(S91,S92:S95,V92:V95)</f>
        <v>0</v>
      </c>
      <c r="U96" s="91"/>
      <c r="V96" s="92"/>
    </row>
    <row r="97" spans="10:53">
      <c r="L97" s="65"/>
      <c r="M97" s="66"/>
      <c r="N97" s="81">
        <f>AE174</f>
        <v>0.32</v>
      </c>
      <c r="O97" s="67"/>
    </row>
    <row r="98" spans="10:53">
      <c r="L98" s="65"/>
      <c r="M98" s="66"/>
      <c r="N98" s="81">
        <f>AE175</f>
        <v>0.03</v>
      </c>
      <c r="O98" s="67"/>
    </row>
    <row r="99" spans="10:53" ht="13.5" thickBot="1">
      <c r="L99" s="93"/>
      <c r="M99" s="94"/>
      <c r="N99" s="94"/>
      <c r="O99" s="95"/>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58"/>
    </row>
    <row r="100" spans="10:53">
      <c r="L100" s="93"/>
      <c r="M100" s="94"/>
      <c r="N100" s="96">
        <v>0.02</v>
      </c>
      <c r="O100" s="95"/>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58"/>
    </row>
    <row r="101" spans="10:53">
      <c r="L101" s="65"/>
      <c r="M101" s="66"/>
      <c r="N101" s="97">
        <v>3.2500000000000001E-2</v>
      </c>
      <c r="O101" s="67"/>
      <c r="R101" s="98"/>
      <c r="S101" s="99">
        <f>J109*F7/100</f>
        <v>116877163.54917212</v>
      </c>
      <c r="T101" s="98"/>
      <c r="U101" s="98"/>
      <c r="V101" s="98"/>
    </row>
    <row r="102" spans="10:53">
      <c r="L102" s="65"/>
      <c r="M102" s="66"/>
      <c r="N102" s="97">
        <v>1.7500000000000002E-2</v>
      </c>
      <c r="O102" s="67"/>
      <c r="R102" s="100">
        <f>E37</f>
        <v>0</v>
      </c>
      <c r="S102" s="99">
        <f>S101*N37</f>
        <v>0</v>
      </c>
      <c r="T102" s="99">
        <f>IF(R102&lt;&gt;0,S102,0)</f>
        <v>0</v>
      </c>
      <c r="U102" s="99">
        <f>IF(T102&lt;400000,400000,T102)</f>
        <v>400000</v>
      </c>
      <c r="V102" s="99">
        <f>IF(R102=0,0,U102)</f>
        <v>0</v>
      </c>
    </row>
    <row r="103" spans="10:53">
      <c r="L103" s="65"/>
      <c r="M103" s="66"/>
      <c r="N103" s="97">
        <v>0.15</v>
      </c>
      <c r="O103" s="67"/>
      <c r="R103" s="100">
        <f>E38</f>
        <v>0</v>
      </c>
      <c r="S103" s="99">
        <f>S101*N38</f>
        <v>0</v>
      </c>
      <c r="T103" s="99">
        <f>IF(R103&lt;&gt;0,S103,0)</f>
        <v>0</v>
      </c>
      <c r="U103" s="99">
        <f>IF(T103&lt;500000,500000,T103)</f>
        <v>500000</v>
      </c>
      <c r="V103" s="99">
        <f>IF(R103=0,0,U103)</f>
        <v>0</v>
      </c>
    </row>
    <row r="104" spans="10:53" ht="13.5" thickBot="1">
      <c r="L104" s="65"/>
      <c r="M104" s="66"/>
      <c r="N104" s="101">
        <v>0.25</v>
      </c>
      <c r="O104" s="67"/>
      <c r="R104" s="100">
        <f>E39</f>
        <v>0</v>
      </c>
      <c r="S104" s="99">
        <f>S101*N39</f>
        <v>0</v>
      </c>
      <c r="T104" s="99">
        <f>IF(R104&lt;&gt;0,S104,0)</f>
        <v>0</v>
      </c>
      <c r="U104" s="99">
        <f>IF(T104&lt;500000,500000,T104)</f>
        <v>500000</v>
      </c>
      <c r="V104" s="99">
        <f>IF(R104=0,0,U104)</f>
        <v>0</v>
      </c>
    </row>
    <row r="105" spans="10:53" ht="13.5" thickBot="1">
      <c r="L105" s="65"/>
      <c r="M105" s="66"/>
      <c r="N105" s="66"/>
      <c r="O105" s="67"/>
      <c r="R105" s="100">
        <f>E40</f>
        <v>0</v>
      </c>
      <c r="S105" s="99">
        <f>S101*N40</f>
        <v>0</v>
      </c>
      <c r="T105" s="99">
        <f>IF(R105&lt;&gt;0,S105,0)</f>
        <v>0</v>
      </c>
      <c r="U105" s="99">
        <f>IF(T105&lt;1500000,1500000,T105)</f>
        <v>1500000</v>
      </c>
      <c r="V105" s="99">
        <f>IF(R105=0,0,U105)</f>
        <v>0</v>
      </c>
    </row>
    <row r="106" spans="10:53">
      <c r="L106" s="93"/>
      <c r="M106" s="102">
        <f>SUM(N37:N41)</f>
        <v>0</v>
      </c>
      <c r="N106" s="103"/>
      <c r="O106" s="104"/>
      <c r="P106" s="30"/>
      <c r="Q106" s="30"/>
      <c r="R106" s="100">
        <f>E41</f>
        <v>0</v>
      </c>
      <c r="S106" s="99">
        <f>S101*N41</f>
        <v>0</v>
      </c>
      <c r="T106" s="99">
        <f>IF(R106&lt;&gt;0,S106,0)</f>
        <v>0</v>
      </c>
      <c r="U106" s="99">
        <f>IF(T106&lt;2500000,2500000,T106)</f>
        <v>2500000</v>
      </c>
      <c r="V106" s="99">
        <f>IF(R106=0,0,U106)</f>
        <v>0</v>
      </c>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58"/>
    </row>
    <row r="107" spans="10:53">
      <c r="L107" s="93"/>
      <c r="M107" s="105"/>
      <c r="N107" s="95"/>
      <c r="O107" s="95"/>
      <c r="P107" s="30"/>
      <c r="Q107" s="30"/>
      <c r="R107" s="106"/>
      <c r="S107" s="107"/>
      <c r="T107" s="99"/>
      <c r="U107" s="108"/>
      <c r="V107" s="108">
        <f>SUM(V102:V106)</f>
        <v>0</v>
      </c>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58"/>
    </row>
    <row r="108" spans="10:53">
      <c r="L108" s="93"/>
      <c r="M108" s="109">
        <v>50000000</v>
      </c>
      <c r="N108" s="110">
        <v>0.3</v>
      </c>
      <c r="O108" s="95"/>
      <c r="P108" s="30"/>
      <c r="Q108" s="30"/>
      <c r="R108" s="30"/>
      <c r="S108" s="94"/>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58"/>
    </row>
    <row r="109" spans="10:53" ht="13.5" thickBot="1">
      <c r="J109" s="1">
        <f>E6*1936.27</f>
        <v>1616289764.8799999</v>
      </c>
      <c r="L109" s="93"/>
      <c r="M109" s="111">
        <v>100000000000</v>
      </c>
      <c r="N109" s="112">
        <v>0.15</v>
      </c>
      <c r="O109" s="95"/>
      <c r="P109" s="30"/>
      <c r="Q109" s="30"/>
      <c r="R109" s="30"/>
      <c r="S109" s="94"/>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58"/>
    </row>
    <row r="110" spans="10:53" ht="13.5" thickBot="1">
      <c r="L110" s="113"/>
      <c r="M110" s="114"/>
      <c r="N110" s="114"/>
      <c r="O110" s="115"/>
      <c r="P110" s="30"/>
      <c r="Q110" s="30"/>
      <c r="R110" s="30"/>
      <c r="S110" s="94"/>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58"/>
    </row>
    <row r="111" spans="10:53" ht="13.5" thickBot="1">
      <c r="L111" s="116"/>
      <c r="M111" s="117">
        <f>N108+(N109-N108)/(M109-M108)*(J109-M108)</f>
        <v>0.29764939004770385</v>
      </c>
      <c r="N111" s="587">
        <f>IF(J109&gt;100000000000,0.15,M111)</f>
        <v>0.29764939004770385</v>
      </c>
      <c r="O111" s="588"/>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58"/>
      <c r="AX111" s="118"/>
      <c r="AY111" s="119"/>
      <c r="AZ111" s="119"/>
      <c r="BA111" s="120"/>
    </row>
    <row r="112" spans="10:53" ht="45">
      <c r="L112" s="58"/>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58"/>
      <c r="AX112" s="589" t="s">
        <v>84</v>
      </c>
      <c r="AY112" s="121">
        <v>1</v>
      </c>
      <c r="AZ112" s="122" t="s">
        <v>85</v>
      </c>
      <c r="BA112" s="123" t="s">
        <v>86</v>
      </c>
    </row>
    <row r="113" spans="12:53" ht="45">
      <c r="L113" s="58"/>
      <c r="M113" s="124">
        <f>J109</f>
        <v>1616289764.8799999</v>
      </c>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58"/>
      <c r="AX113" s="590"/>
      <c r="AY113" s="125">
        <v>2</v>
      </c>
      <c r="AZ113" s="122" t="s">
        <v>87</v>
      </c>
      <c r="BA113" s="126"/>
    </row>
    <row r="114" spans="12:53" ht="45">
      <c r="L114" s="58"/>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58"/>
      <c r="AX114" s="590"/>
      <c r="AY114" s="121">
        <v>3</v>
      </c>
      <c r="AZ114" s="122" t="s">
        <v>88</v>
      </c>
      <c r="BA114" s="126"/>
    </row>
    <row r="115" spans="12:53" ht="67.5">
      <c r="AX115" s="590"/>
      <c r="AY115" s="125">
        <v>4</v>
      </c>
      <c r="AZ115" s="122" t="s">
        <v>89</v>
      </c>
      <c r="BA115" s="126"/>
    </row>
    <row r="116" spans="12:53" ht="57" thickBot="1">
      <c r="AX116" s="590"/>
      <c r="AY116" s="121">
        <v>5</v>
      </c>
      <c r="AZ116" s="122" t="s">
        <v>90</v>
      </c>
      <c r="BA116" s="126"/>
    </row>
    <row r="117" spans="12:53">
      <c r="P117" s="127"/>
      <c r="Q117" s="62"/>
      <c r="R117" s="62"/>
      <c r="S117" s="62"/>
      <c r="T117" s="62"/>
      <c r="U117" s="62"/>
      <c r="V117" s="62"/>
      <c r="W117" s="62"/>
      <c r="X117" s="63"/>
      <c r="AX117" s="590"/>
      <c r="AY117" s="121">
        <v>6</v>
      </c>
      <c r="AZ117" s="122" t="s">
        <v>91</v>
      </c>
      <c r="BA117" s="126"/>
    </row>
    <row r="118" spans="12:53" ht="23.25" thickBot="1">
      <c r="P118" s="88"/>
      <c r="Q118" s="66"/>
      <c r="R118" s="66"/>
      <c r="S118" s="128"/>
      <c r="T118" s="66"/>
      <c r="U118" s="66"/>
      <c r="V118" s="66"/>
      <c r="W118" s="66"/>
      <c r="X118" s="67"/>
      <c r="AX118" s="591"/>
      <c r="AY118" s="125">
        <v>7</v>
      </c>
      <c r="AZ118" s="122" t="s">
        <v>92</v>
      </c>
      <c r="BA118" s="129"/>
    </row>
    <row r="119" spans="12:53" ht="88.7" customHeight="1" thickBot="1">
      <c r="P119" s="88"/>
      <c r="Q119" s="130"/>
      <c r="R119" s="131"/>
      <c r="S119" s="132" t="s">
        <v>93</v>
      </c>
      <c r="T119" s="133"/>
      <c r="U119" s="130"/>
      <c r="V119" s="130"/>
      <c r="W119" s="130"/>
      <c r="X119" s="67"/>
      <c r="AX119" s="134" t="s">
        <v>94</v>
      </c>
      <c r="AY119" s="135">
        <v>8</v>
      </c>
      <c r="AZ119" s="122" t="s">
        <v>95</v>
      </c>
      <c r="BA119" s="136" t="s">
        <v>96</v>
      </c>
    </row>
    <row r="120" spans="12:53" ht="57" thickBot="1">
      <c r="P120" s="88"/>
      <c r="Q120" s="130"/>
      <c r="R120" s="137" t="s">
        <v>97</v>
      </c>
      <c r="S120" s="138" t="s">
        <v>98</v>
      </c>
      <c r="T120" s="139" t="s">
        <v>99</v>
      </c>
      <c r="U120" s="130"/>
      <c r="V120" s="130"/>
      <c r="W120" s="130"/>
      <c r="X120" s="67"/>
      <c r="AX120" s="140"/>
      <c r="AY120" s="135">
        <v>9</v>
      </c>
      <c r="AZ120" s="122" t="s">
        <v>100</v>
      </c>
      <c r="BA120" s="141"/>
    </row>
    <row r="121" spans="12:53" ht="51.75" thickBot="1">
      <c r="P121" s="88"/>
      <c r="Q121" s="142"/>
      <c r="R121" s="143" t="s">
        <v>101</v>
      </c>
      <c r="S121" s="144" t="s">
        <v>102</v>
      </c>
      <c r="T121" s="145" t="s">
        <v>103</v>
      </c>
      <c r="U121" s="142"/>
      <c r="V121" s="142"/>
      <c r="W121" s="142"/>
      <c r="X121" s="67"/>
      <c r="AX121" s="140"/>
      <c r="AY121" s="146">
        <v>10</v>
      </c>
      <c r="AZ121" s="122" t="s">
        <v>104</v>
      </c>
      <c r="BA121" s="141"/>
    </row>
    <row r="122" spans="12:53" ht="57" thickBot="1">
      <c r="P122" s="88"/>
      <c r="Q122" s="147"/>
      <c r="R122" s="148"/>
      <c r="S122" s="149">
        <f>J1</f>
        <v>1616289764.8799999</v>
      </c>
      <c r="T122" s="150">
        <f>LOOKUP(Q126,Q127:Q152,W127:W152)</f>
        <v>7.2312011180649627</v>
      </c>
      <c r="U122" s="147"/>
      <c r="V122" s="147"/>
      <c r="W122" s="147"/>
      <c r="X122" s="67"/>
      <c r="AX122" s="151" t="s">
        <v>105</v>
      </c>
      <c r="AY122" s="135">
        <v>11</v>
      </c>
      <c r="AZ122" s="122" t="s">
        <v>106</v>
      </c>
      <c r="BA122" s="152"/>
    </row>
    <row r="123" spans="12:53" ht="34.5" thickBot="1">
      <c r="P123" s="88"/>
      <c r="Q123" s="153"/>
      <c r="R123" s="154"/>
      <c r="S123" s="147"/>
      <c r="T123" s="147"/>
      <c r="U123" s="147"/>
      <c r="V123" s="147"/>
      <c r="W123" s="147"/>
      <c r="X123" s="67"/>
      <c r="AX123" s="155"/>
      <c r="AY123" s="146">
        <v>12</v>
      </c>
      <c r="AZ123" s="122" t="s">
        <v>107</v>
      </c>
      <c r="BA123" s="126"/>
    </row>
    <row r="124" spans="12:53" ht="16.5" thickBot="1">
      <c r="P124" s="88"/>
      <c r="Q124" s="147"/>
      <c r="R124" s="156" t="s">
        <v>108</v>
      </c>
      <c r="S124" s="157"/>
      <c r="T124" s="157"/>
      <c r="U124" s="157"/>
      <c r="V124" s="157"/>
      <c r="W124" s="158"/>
      <c r="X124" s="67"/>
      <c r="AX124" s="159"/>
      <c r="AY124" s="135">
        <v>13</v>
      </c>
      <c r="AZ124" s="122" t="s">
        <v>109</v>
      </c>
      <c r="BA124" s="129"/>
    </row>
    <row r="125" spans="12:53" ht="23.25" thickBot="1">
      <c r="P125" s="88"/>
      <c r="Q125" s="130"/>
      <c r="R125" s="137" t="s">
        <v>97</v>
      </c>
      <c r="S125" s="138" t="s">
        <v>98</v>
      </c>
      <c r="T125" s="160"/>
      <c r="U125" s="161"/>
      <c r="V125" s="162"/>
      <c r="W125" s="139" t="s">
        <v>99</v>
      </c>
      <c r="X125" s="67"/>
      <c r="AX125" s="151" t="s">
        <v>110</v>
      </c>
      <c r="AY125" s="146">
        <v>14</v>
      </c>
      <c r="AZ125" s="122" t="s">
        <v>111</v>
      </c>
      <c r="BA125" s="123" t="s">
        <v>112</v>
      </c>
    </row>
    <row r="126" spans="12:53" ht="51.75" thickBot="1">
      <c r="P126" s="88"/>
      <c r="Q126" s="163">
        <v>3</v>
      </c>
      <c r="R126" s="164" t="s">
        <v>101</v>
      </c>
      <c r="S126" s="165" t="s">
        <v>102</v>
      </c>
      <c r="T126" s="166"/>
      <c r="U126" s="167"/>
      <c r="V126" s="168"/>
      <c r="W126" s="169" t="s">
        <v>103</v>
      </c>
      <c r="X126" s="67"/>
      <c r="AX126" s="155"/>
      <c r="AY126" s="135">
        <v>15</v>
      </c>
      <c r="AZ126" s="122" t="s">
        <v>113</v>
      </c>
      <c r="BA126" s="126"/>
    </row>
    <row r="127" spans="12:53" ht="23.25" thickBot="1">
      <c r="P127" s="88"/>
      <c r="Q127" s="170">
        <v>1</v>
      </c>
      <c r="R127" s="171" t="s">
        <v>114</v>
      </c>
      <c r="S127" s="172">
        <f>S122</f>
        <v>1616289764.8799999</v>
      </c>
      <c r="T127" s="173">
        <v>2.3300999999999998</v>
      </c>
      <c r="U127" s="173">
        <v>-0.36248396100000002</v>
      </c>
      <c r="V127" s="173">
        <v>3.796182913</v>
      </c>
      <c r="W127" s="174">
        <f>IF(S127&lt;&gt;0,POWER(S127,U127)*POWER(10,V127)+T127,)</f>
        <v>5.2024832808348211</v>
      </c>
      <c r="X127" s="67"/>
      <c r="AX127" s="159"/>
      <c r="AY127" s="135">
        <v>16</v>
      </c>
      <c r="AZ127" s="122" t="s">
        <v>115</v>
      </c>
      <c r="BA127" s="126"/>
    </row>
    <row r="128" spans="12:53" ht="13.5" thickBot="1">
      <c r="P128" s="88"/>
      <c r="Q128" s="175">
        <v>2</v>
      </c>
      <c r="R128" s="176" t="s">
        <v>3</v>
      </c>
      <c r="S128" s="172">
        <f>S122</f>
        <v>1616289764.8799999</v>
      </c>
      <c r="T128" s="177">
        <v>2.7961</v>
      </c>
      <c r="U128" s="177">
        <v>-0.34808757099999998</v>
      </c>
      <c r="V128" s="177">
        <v>3.7565906409999998</v>
      </c>
      <c r="W128" s="178">
        <f t="shared" ref="W128:W152" si="0">IF(S128&lt;&gt;0,POWER(S128,U128)*POWER(10,V128)+T128,)</f>
        <v>6.3542114906141958</v>
      </c>
      <c r="X128" s="67"/>
      <c r="AX128" s="179" t="s">
        <v>116</v>
      </c>
      <c r="AY128" s="135">
        <v>17</v>
      </c>
      <c r="AZ128" s="180" t="s">
        <v>117</v>
      </c>
      <c r="BA128" s="129"/>
    </row>
    <row r="129" spans="5:77" ht="34.5" thickBot="1">
      <c r="P129" s="88"/>
      <c r="Q129" s="175">
        <v>3</v>
      </c>
      <c r="R129" s="176" t="s">
        <v>118</v>
      </c>
      <c r="S129" s="172">
        <f>S122</f>
        <v>1616289764.8799999</v>
      </c>
      <c r="T129" s="177">
        <v>2.9689000000000001</v>
      </c>
      <c r="U129" s="177">
        <v>-0.38010209299999997</v>
      </c>
      <c r="V129" s="177">
        <v>4.1298215579999997</v>
      </c>
      <c r="W129" s="178">
        <f t="shared" si="0"/>
        <v>7.2312011180649627</v>
      </c>
      <c r="X129" s="67"/>
      <c r="AX129" s="181" t="s">
        <v>119</v>
      </c>
      <c r="AY129" s="135">
        <v>18</v>
      </c>
      <c r="AZ129" s="122" t="s">
        <v>120</v>
      </c>
      <c r="BA129" s="123" t="s">
        <v>121</v>
      </c>
    </row>
    <row r="130" spans="5:77" ht="45.75" thickBot="1">
      <c r="P130" s="88"/>
      <c r="Q130" s="175">
        <v>4</v>
      </c>
      <c r="R130" s="176" t="s">
        <v>122</v>
      </c>
      <c r="S130" s="172">
        <f>S122</f>
        <v>1616289764.8799999</v>
      </c>
      <c r="T130" s="177">
        <v>3.6743000000000001</v>
      </c>
      <c r="U130" s="177">
        <v>-0.38999540700000002</v>
      </c>
      <c r="V130" s="177">
        <v>4.3297021100000004</v>
      </c>
      <c r="W130" s="178">
        <f t="shared" si="0"/>
        <v>9.1497763547052475</v>
      </c>
      <c r="X130" s="67"/>
      <c r="AX130" s="181"/>
      <c r="AY130" s="135">
        <v>19</v>
      </c>
      <c r="AZ130" s="122" t="s">
        <v>123</v>
      </c>
      <c r="BA130" s="129"/>
    </row>
    <row r="131" spans="5:77" ht="99.75" customHeight="1" thickBot="1">
      <c r="P131" s="88"/>
      <c r="Q131" s="175">
        <v>5</v>
      </c>
      <c r="R131" s="176" t="s">
        <v>124</v>
      </c>
      <c r="S131" s="172">
        <f>S122</f>
        <v>1616289764.8799999</v>
      </c>
      <c r="T131" s="177">
        <v>4.806</v>
      </c>
      <c r="U131" s="177">
        <v>-0.40403320100000001</v>
      </c>
      <c r="V131" s="177">
        <v>4.5551761119999998</v>
      </c>
      <c r="W131" s="178">
        <f t="shared" si="0"/>
        <v>11.639270516100312</v>
      </c>
      <c r="X131" s="67"/>
      <c r="AX131" s="151" t="s">
        <v>125</v>
      </c>
      <c r="AY131" s="146">
        <v>20</v>
      </c>
      <c r="AZ131" s="122" t="s">
        <v>126</v>
      </c>
      <c r="BA131" s="123" t="s">
        <v>127</v>
      </c>
    </row>
    <row r="132" spans="5:77" ht="34.5" thickBot="1">
      <c r="P132" s="88"/>
      <c r="Q132" s="175">
        <v>6</v>
      </c>
      <c r="R132" s="176" t="s">
        <v>128</v>
      </c>
      <c r="S132" s="172">
        <f>S122:S122</f>
        <v>1616289764.8799999</v>
      </c>
      <c r="T132" s="177">
        <v>2.5425</v>
      </c>
      <c r="U132" s="177">
        <v>-0.38436779399999998</v>
      </c>
      <c r="V132" s="177">
        <v>4.0682676530000004</v>
      </c>
      <c r="W132" s="178">
        <f t="shared" si="0"/>
        <v>5.9216652726088892</v>
      </c>
      <c r="X132" s="67"/>
      <c r="AX132" s="155"/>
      <c r="AY132" s="135">
        <v>21</v>
      </c>
      <c r="AZ132" s="122" t="s">
        <v>129</v>
      </c>
      <c r="BA132" s="126"/>
    </row>
    <row r="133" spans="5:77" ht="13.5" thickBot="1">
      <c r="P133" s="88"/>
      <c r="Q133" s="175">
        <v>7</v>
      </c>
      <c r="R133" s="176" t="s">
        <v>130</v>
      </c>
      <c r="S133" s="172">
        <f>S122</f>
        <v>1616289764.8799999</v>
      </c>
      <c r="T133" s="177">
        <v>2.9689000000000001</v>
      </c>
      <c r="U133" s="177">
        <v>-0.40353749799999999</v>
      </c>
      <c r="V133" s="177">
        <v>4.3406468790000003</v>
      </c>
      <c r="W133" s="178">
        <f t="shared" si="0"/>
        <v>7.1826044568747207</v>
      </c>
      <c r="X133" s="67"/>
      <c r="AX133" s="159"/>
      <c r="AY133" s="146">
        <v>22</v>
      </c>
      <c r="AZ133" s="122" t="s">
        <v>131</v>
      </c>
      <c r="BA133" s="129"/>
    </row>
    <row r="134" spans="5:77" ht="23.25" thickBot="1">
      <c r="P134" s="88"/>
      <c r="Q134" s="175">
        <v>8</v>
      </c>
      <c r="R134" s="176" t="s">
        <v>132</v>
      </c>
      <c r="S134" s="172">
        <f>S122</f>
        <v>1616289764.8799999</v>
      </c>
      <c r="T134" s="177">
        <v>1.7658</v>
      </c>
      <c r="U134" s="177">
        <v>-0.40099210899999999</v>
      </c>
      <c r="V134" s="177">
        <v>4.0877470589999998</v>
      </c>
      <c r="W134" s="178">
        <f t="shared" si="0"/>
        <v>4.2500970010061501</v>
      </c>
      <c r="X134" s="67"/>
      <c r="AX134" s="179" t="s">
        <v>133</v>
      </c>
      <c r="AY134" s="135">
        <v>23</v>
      </c>
      <c r="AZ134" s="182" t="s">
        <v>134</v>
      </c>
      <c r="BA134" s="141"/>
    </row>
    <row r="135" spans="5:77" ht="23.25" thickBot="1">
      <c r="P135" s="88"/>
      <c r="Q135" s="175">
        <v>9</v>
      </c>
      <c r="R135" s="176" t="s">
        <v>135</v>
      </c>
      <c r="S135" s="172">
        <f>S122</f>
        <v>1616289764.8799999</v>
      </c>
      <c r="T135" s="177">
        <v>2.1193</v>
      </c>
      <c r="U135" s="177">
        <v>-0.40391068000000002</v>
      </c>
      <c r="V135" s="177">
        <v>4.1982232269999997</v>
      </c>
      <c r="W135" s="178">
        <f t="shared" si="0"/>
        <v>5.1309463050074715</v>
      </c>
      <c r="X135" s="67"/>
      <c r="AX135" s="151" t="s">
        <v>136</v>
      </c>
      <c r="AY135" s="146">
        <v>24</v>
      </c>
      <c r="AZ135" s="122" t="s">
        <v>137</v>
      </c>
      <c r="BA135" s="123" t="s">
        <v>138</v>
      </c>
    </row>
    <row r="136" spans="5:77" ht="34.5" thickBot="1">
      <c r="P136" s="88"/>
      <c r="Q136" s="175">
        <v>10</v>
      </c>
      <c r="R136" s="176" t="s">
        <v>139</v>
      </c>
      <c r="S136" s="172">
        <f>S122</f>
        <v>1616289764.8799999</v>
      </c>
      <c r="T136" s="177">
        <v>2.403</v>
      </c>
      <c r="U136" s="177">
        <v>-0.44756127899999998</v>
      </c>
      <c r="V136" s="177">
        <v>4.7198517170000001</v>
      </c>
      <c r="W136" s="178">
        <f t="shared" si="0"/>
        <v>6.37011761097191</v>
      </c>
      <c r="X136" s="67"/>
      <c r="AX136" s="155"/>
      <c r="AY136" s="135">
        <v>25</v>
      </c>
      <c r="AZ136" s="122" t="s">
        <v>140</v>
      </c>
      <c r="BA136" s="126"/>
    </row>
    <row r="137" spans="5:77" ht="13.5" thickBot="1">
      <c r="P137" s="88"/>
      <c r="Q137" s="175">
        <v>11</v>
      </c>
      <c r="R137" s="176" t="s">
        <v>141</v>
      </c>
      <c r="S137" s="172">
        <f>S122</f>
        <v>1616289764.8799999</v>
      </c>
      <c r="T137" s="177">
        <v>2.3300999999999998</v>
      </c>
      <c r="U137" s="177">
        <v>-0.411016188</v>
      </c>
      <c r="V137" s="177">
        <v>4.3154277509999996</v>
      </c>
      <c r="W137" s="178">
        <f t="shared" si="0"/>
        <v>5.723048618663273</v>
      </c>
      <c r="X137" s="67"/>
      <c r="AX137" s="183"/>
      <c r="AY137" s="184">
        <v>26</v>
      </c>
      <c r="AZ137" s="122" t="s">
        <v>142</v>
      </c>
      <c r="BA137" s="129"/>
    </row>
    <row r="138" spans="5:77" ht="13.5" thickBot="1">
      <c r="E138" s="11" t="b">
        <v>0</v>
      </c>
      <c r="P138" s="88"/>
      <c r="Q138" s="175">
        <v>12</v>
      </c>
      <c r="R138" s="176" t="s">
        <v>143</v>
      </c>
      <c r="S138" s="172">
        <f>S122</f>
        <v>1616289764.8799999</v>
      </c>
      <c r="T138" s="177">
        <v>2.6137999999999999</v>
      </c>
      <c r="U138" s="177">
        <v>-0.40408318700000001</v>
      </c>
      <c r="V138" s="177">
        <v>4.2911961090000004</v>
      </c>
      <c r="W138" s="178">
        <f t="shared" si="0"/>
        <v>6.3307636497383086</v>
      </c>
      <c r="X138" s="67"/>
      <c r="AX138" s="185"/>
      <c r="AY138" s="186"/>
      <c r="AZ138" s="186"/>
      <c r="BA138" s="187"/>
    </row>
    <row r="139" spans="5:77" s="188" customFormat="1" ht="44.25" customHeight="1" thickBot="1">
      <c r="E139" s="189"/>
      <c r="L139" s="64"/>
      <c r="M139" s="3"/>
      <c r="N139" s="3"/>
      <c r="O139" s="3"/>
      <c r="P139" s="88"/>
      <c r="Q139" s="175">
        <v>13</v>
      </c>
      <c r="R139" s="176" t="s">
        <v>144</v>
      </c>
      <c r="S139" s="172">
        <f>S122</f>
        <v>1616289764.8799999</v>
      </c>
      <c r="T139" s="177">
        <v>3.5316000000000001</v>
      </c>
      <c r="U139" s="177">
        <v>-0.400979849</v>
      </c>
      <c r="V139" s="177">
        <v>4.3886805009999996</v>
      </c>
      <c r="W139" s="178">
        <f t="shared" si="0"/>
        <v>8.5003809769297813</v>
      </c>
      <c r="X139" s="67"/>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64"/>
      <c r="AW139" s="190"/>
      <c r="AX139" s="190"/>
      <c r="AY139" s="190"/>
      <c r="AZ139" s="190"/>
      <c r="BA139" s="190"/>
      <c r="BB139" s="190"/>
      <c r="BC139" s="191"/>
      <c r="BD139" s="191"/>
      <c r="BE139" s="192"/>
      <c r="BF139" s="192"/>
      <c r="BG139" s="192"/>
      <c r="BH139" s="192"/>
      <c r="BI139" s="192"/>
      <c r="BJ139" s="192"/>
      <c r="BK139" s="192"/>
      <c r="BL139" s="192"/>
      <c r="BM139" s="192"/>
      <c r="BN139" s="192"/>
      <c r="BO139" s="192"/>
      <c r="BP139" s="192"/>
      <c r="BQ139" s="192"/>
      <c r="BR139" s="192"/>
      <c r="BS139" s="192"/>
      <c r="BT139" s="192"/>
      <c r="BU139" s="192"/>
      <c r="BV139" s="192"/>
      <c r="BW139" s="192"/>
      <c r="BX139" s="192"/>
      <c r="BY139" s="192"/>
    </row>
    <row r="140" spans="5:77" ht="13.5" thickBot="1">
      <c r="P140" s="88"/>
      <c r="Q140" s="175">
        <v>14</v>
      </c>
      <c r="R140" s="176" t="s">
        <v>145</v>
      </c>
      <c r="S140" s="172">
        <f>S122</f>
        <v>1616289764.8799999</v>
      </c>
      <c r="T140" s="177">
        <v>2.9689000000000001</v>
      </c>
      <c r="U140" s="177">
        <v>-0.34154136499999999</v>
      </c>
      <c r="V140" s="177">
        <v>3.6773521140000001</v>
      </c>
      <c r="W140" s="178">
        <f t="shared" si="0"/>
        <v>6.3750352515151061</v>
      </c>
      <c r="X140" s="67"/>
      <c r="BB140" s="191"/>
    </row>
    <row r="141" spans="5:77" ht="13.5" thickBot="1">
      <c r="P141" s="88"/>
      <c r="Q141" s="175">
        <v>15</v>
      </c>
      <c r="R141" s="176" t="s">
        <v>146</v>
      </c>
      <c r="S141" s="172">
        <f>S122</f>
        <v>1616289764.8799999</v>
      </c>
      <c r="T141" s="177">
        <v>2.2603</v>
      </c>
      <c r="U141" s="177">
        <v>-0.357899729</v>
      </c>
      <c r="V141" s="177">
        <v>3.7339821600000001</v>
      </c>
      <c r="W141" s="178">
        <f t="shared" si="0"/>
        <v>5.0034883371328123</v>
      </c>
      <c r="X141" s="67"/>
      <c r="BB141" s="191"/>
    </row>
    <row r="142" spans="5:77" ht="13.5" thickBot="1">
      <c r="P142" s="88"/>
      <c r="Q142" s="175">
        <v>16</v>
      </c>
      <c r="R142" s="176" t="s">
        <v>147</v>
      </c>
      <c r="S142" s="172">
        <f>S122</f>
        <v>1616289764.8799999</v>
      </c>
      <c r="T142" s="177">
        <v>1.9085000000000001</v>
      </c>
      <c r="U142" s="177">
        <v>-0.34818670200000001</v>
      </c>
      <c r="V142" s="177">
        <v>3.5565328269999998</v>
      </c>
      <c r="W142" s="178">
        <f t="shared" si="0"/>
        <v>4.1485044882239457</v>
      </c>
      <c r="X142" s="67"/>
      <c r="BB142" s="191"/>
    </row>
    <row r="143" spans="5:77" ht="13.5" thickBot="1">
      <c r="P143" s="88"/>
      <c r="Q143" s="175">
        <v>17</v>
      </c>
      <c r="R143" s="176" t="s">
        <v>116</v>
      </c>
      <c r="S143" s="172">
        <f>S122</f>
        <v>1616289764.8799999</v>
      </c>
      <c r="T143" s="177">
        <v>2</v>
      </c>
      <c r="U143" s="177">
        <v>-0.45135387599999999</v>
      </c>
      <c r="V143" s="177">
        <v>4.4948668249999999</v>
      </c>
      <c r="W143" s="178">
        <f t="shared" si="0"/>
        <v>4.1805496590007856</v>
      </c>
      <c r="X143" s="67"/>
      <c r="BB143" s="191"/>
    </row>
    <row r="144" spans="5:77" ht="13.5" thickBot="1">
      <c r="P144" s="88"/>
      <c r="Q144" s="175">
        <v>18</v>
      </c>
      <c r="R144" s="176" t="s">
        <v>148</v>
      </c>
      <c r="S144" s="172">
        <f>S122</f>
        <v>1616289764.8799999</v>
      </c>
      <c r="T144" s="177">
        <v>2.1335000000000002</v>
      </c>
      <c r="U144" s="177">
        <v>-0.295275487</v>
      </c>
      <c r="V144" s="177">
        <v>3.0388700769999999</v>
      </c>
      <c r="W144" s="178">
        <f t="shared" si="0"/>
        <v>4.2219307491269866</v>
      </c>
      <c r="X144" s="67"/>
      <c r="BB144" s="191"/>
    </row>
    <row r="145" spans="16:54" ht="13.5" thickBot="1">
      <c r="P145" s="88"/>
      <c r="Q145" s="175">
        <v>19</v>
      </c>
      <c r="R145" s="176" t="s">
        <v>149</v>
      </c>
      <c r="S145" s="172">
        <f>S122</f>
        <v>1616289764.8799999</v>
      </c>
      <c r="T145" s="177">
        <v>3.0655000000000001</v>
      </c>
      <c r="U145" s="177">
        <v>-0.33072918800000001</v>
      </c>
      <c r="V145" s="177">
        <v>3.575609171</v>
      </c>
      <c r="W145" s="178">
        <f t="shared" si="0"/>
        <v>6.4545898731066575</v>
      </c>
      <c r="X145" s="67"/>
      <c r="BB145" s="191"/>
    </row>
    <row r="146" spans="16:54" ht="13.5" thickBot="1">
      <c r="P146" s="88"/>
      <c r="Q146" s="175">
        <v>20</v>
      </c>
      <c r="R146" s="176" t="s">
        <v>150</v>
      </c>
      <c r="S146" s="172">
        <f>S122</f>
        <v>1616289764.8799999</v>
      </c>
      <c r="T146" s="177">
        <v>1.8197000000000001</v>
      </c>
      <c r="U146" s="177">
        <v>-0.33116896899999998</v>
      </c>
      <c r="V146" s="177">
        <v>3.3538025669999998</v>
      </c>
      <c r="W146" s="178">
        <f t="shared" si="0"/>
        <v>3.8344759121903578</v>
      </c>
      <c r="X146" s="67"/>
      <c r="BB146" s="191"/>
    </row>
    <row r="147" spans="16:54" ht="13.5" thickBot="1">
      <c r="P147" s="88"/>
      <c r="Q147" s="175">
        <v>21</v>
      </c>
      <c r="R147" s="176" t="s">
        <v>151</v>
      </c>
      <c r="S147" s="172">
        <f>S122</f>
        <v>1616289764.8799999</v>
      </c>
      <c r="T147" s="177">
        <v>2.4411</v>
      </c>
      <c r="U147" s="177">
        <v>-0.305304937</v>
      </c>
      <c r="V147" s="177">
        <v>3.2046677780000001</v>
      </c>
      <c r="W147" s="178">
        <f t="shared" si="0"/>
        <v>4.9143122949982008</v>
      </c>
      <c r="X147" s="67"/>
      <c r="BB147" s="191"/>
    </row>
    <row r="148" spans="16:54" ht="13.5" thickBot="1">
      <c r="P148" s="88"/>
      <c r="Q148" s="175">
        <v>22</v>
      </c>
      <c r="R148" s="176" t="s">
        <v>152</v>
      </c>
      <c r="S148" s="172">
        <f>S122</f>
        <v>1616289764.8799999</v>
      </c>
      <c r="T148" s="177">
        <v>2.7866</v>
      </c>
      <c r="U148" s="177">
        <v>-0.32288988099999999</v>
      </c>
      <c r="V148" s="177">
        <v>3.4502682099999999</v>
      </c>
      <c r="W148" s="178">
        <f t="shared" si="0"/>
        <v>5.7852828369755063</v>
      </c>
      <c r="X148" s="67"/>
      <c r="BB148" s="191"/>
    </row>
    <row r="149" spans="16:54" ht="13.5" thickBot="1">
      <c r="P149" s="88"/>
      <c r="Q149" s="175">
        <v>23</v>
      </c>
      <c r="R149" s="176" t="s">
        <v>133</v>
      </c>
      <c r="S149" s="172">
        <f>S122</f>
        <v>1616289764.8799999</v>
      </c>
      <c r="T149" s="177">
        <v>2.3315999999999999</v>
      </c>
      <c r="U149" s="177">
        <v>-0.36815011800000003</v>
      </c>
      <c r="V149" s="177">
        <v>3.8571720009999999</v>
      </c>
      <c r="W149" s="178">
        <f t="shared" si="0"/>
        <v>5.2628614907577393</v>
      </c>
      <c r="X149" s="67"/>
      <c r="BB149" s="191"/>
    </row>
    <row r="150" spans="16:54" ht="13.5" thickBot="1">
      <c r="P150" s="88"/>
      <c r="Q150" s="175">
        <v>24</v>
      </c>
      <c r="R150" s="176" t="s">
        <v>153</v>
      </c>
      <c r="S150" s="172">
        <f>S122</f>
        <v>1616289764.8799999</v>
      </c>
      <c r="T150" s="177">
        <v>1.7151000000000001</v>
      </c>
      <c r="U150" s="177">
        <v>-0.38032211199999999</v>
      </c>
      <c r="V150" s="177">
        <v>3.8539573219999999</v>
      </c>
      <c r="W150" s="178">
        <f t="shared" si="0"/>
        <v>3.9628802076061818</v>
      </c>
      <c r="X150" s="67"/>
      <c r="BB150" s="191"/>
    </row>
    <row r="151" spans="16:54" ht="13.5" thickBot="1">
      <c r="P151" s="88"/>
      <c r="Q151" s="175">
        <v>25</v>
      </c>
      <c r="R151" s="176" t="s">
        <v>154</v>
      </c>
      <c r="S151" s="172">
        <f>S122</f>
        <v>1616289764.8799999</v>
      </c>
      <c r="T151" s="177">
        <v>3.0703</v>
      </c>
      <c r="U151" s="177">
        <v>-0.37263025</v>
      </c>
      <c r="V151" s="177">
        <v>4.0245846150000002</v>
      </c>
      <c r="W151" s="178">
        <f t="shared" si="0"/>
        <v>6.9896296671134444</v>
      </c>
      <c r="X151" s="67"/>
      <c r="BB151" s="191"/>
    </row>
    <row r="152" spans="16:54" ht="13.5" thickBot="1">
      <c r="P152" s="88"/>
      <c r="Q152" s="175">
        <v>26</v>
      </c>
      <c r="R152" s="193" t="s">
        <v>155</v>
      </c>
      <c r="S152" s="172">
        <f>S122</f>
        <v>1616289764.8799999</v>
      </c>
      <c r="T152" s="194">
        <v>3.6394000000000002</v>
      </c>
      <c r="U152" s="194">
        <v>-0.37304946300000003</v>
      </c>
      <c r="V152" s="194">
        <v>4.1029107150000002</v>
      </c>
      <c r="W152" s="195">
        <f t="shared" si="0"/>
        <v>8.2918055369118377</v>
      </c>
      <c r="X152" s="67"/>
      <c r="BB152" s="191"/>
    </row>
    <row r="153" spans="16:54" ht="13.5" thickBot="1">
      <c r="P153" s="90"/>
      <c r="Q153" s="91"/>
      <c r="R153" s="91"/>
      <c r="S153" s="91"/>
      <c r="T153" s="91"/>
      <c r="U153" s="91"/>
      <c r="V153" s="91"/>
      <c r="W153" s="91"/>
      <c r="X153" s="92"/>
      <c r="BB153" s="191"/>
    </row>
    <row r="154" spans="16:54" ht="13.5" thickBot="1">
      <c r="BB154" s="191"/>
    </row>
    <row r="155" spans="16:54" ht="13.5" thickBot="1">
      <c r="Y155" s="196"/>
      <c r="Z155" s="197"/>
      <c r="AA155" s="197"/>
      <c r="AB155" s="197"/>
      <c r="AC155" s="197"/>
      <c r="AD155" s="197"/>
      <c r="AE155" s="197"/>
      <c r="AF155" s="197"/>
      <c r="AG155" s="197"/>
      <c r="AH155" s="197"/>
      <c r="AI155" s="197"/>
      <c r="AJ155" s="197"/>
      <c r="AK155" s="197"/>
      <c r="AL155" s="197"/>
      <c r="AM155" s="198"/>
      <c r="AN155" s="197"/>
      <c r="AO155" s="197"/>
      <c r="AP155" s="198"/>
      <c r="AQ155" s="197"/>
      <c r="AR155" s="197"/>
      <c r="AS155" s="197"/>
      <c r="AT155" s="197"/>
      <c r="AU155" s="197"/>
      <c r="AV155" s="199"/>
      <c r="BB155" s="191"/>
    </row>
    <row r="156" spans="16:54" ht="23.25" thickBot="1">
      <c r="Y156" s="200"/>
      <c r="Z156" s="201"/>
      <c r="AA156" s="202" t="s">
        <v>156</v>
      </c>
      <c r="AB156" s="203"/>
      <c r="AC156" s="204"/>
      <c r="AD156" s="205" t="s">
        <v>157</v>
      </c>
      <c r="AE156" s="206" t="s">
        <v>158</v>
      </c>
      <c r="AF156" s="207" t="s">
        <v>158</v>
      </c>
      <c r="AG156" s="208"/>
      <c r="AH156" s="209"/>
      <c r="AI156" s="209"/>
      <c r="AJ156" s="210">
        <f>Q126</f>
        <v>3</v>
      </c>
      <c r="AK156" s="211" t="s">
        <v>159</v>
      </c>
      <c r="AL156" s="212"/>
      <c r="AM156" s="213" t="s">
        <v>160</v>
      </c>
      <c r="AN156" s="211"/>
      <c r="AO156" s="214"/>
      <c r="AP156" s="215" t="s">
        <v>161</v>
      </c>
      <c r="AQ156" s="216"/>
      <c r="AR156" s="217"/>
      <c r="AS156" s="216"/>
      <c r="AT156" s="211" t="s">
        <v>162</v>
      </c>
      <c r="AU156" s="214"/>
      <c r="AV156" s="218"/>
      <c r="BB156" s="191"/>
    </row>
    <row r="157" spans="16:54" ht="15.75">
      <c r="Y157" s="200"/>
      <c r="Z157" s="219"/>
      <c r="AA157" s="209"/>
      <c r="AB157" s="209"/>
      <c r="AC157" s="209"/>
      <c r="AD157" s="220"/>
      <c r="AE157" s="221"/>
      <c r="AF157" s="221"/>
      <c r="AG157" s="209"/>
      <c r="AH157" s="209"/>
      <c r="AI157" s="222">
        <v>1</v>
      </c>
      <c r="AJ157" s="223" t="s">
        <v>114</v>
      </c>
      <c r="AK157" s="224">
        <v>0.09</v>
      </c>
      <c r="AL157" s="225">
        <v>0.01</v>
      </c>
      <c r="AM157" s="224">
        <v>0.23</v>
      </c>
      <c r="AN157" s="226">
        <v>0.01</v>
      </c>
      <c r="AO157" s="227">
        <v>7.0000000000000007E-2</v>
      </c>
      <c r="AP157" s="224">
        <v>0.05</v>
      </c>
      <c r="AQ157" s="226">
        <v>0.13</v>
      </c>
      <c r="AR157" s="226">
        <v>0.04</v>
      </c>
      <c r="AS157" s="228">
        <v>0.02</v>
      </c>
      <c r="AT157" s="229">
        <v>0.32</v>
      </c>
      <c r="AU157" s="228">
        <v>0.03</v>
      </c>
      <c r="AV157" s="230"/>
      <c r="BB157" s="191"/>
    </row>
    <row r="158" spans="16:54" ht="13.5" thickBot="1">
      <c r="Y158" s="200"/>
      <c r="Z158" s="209"/>
      <c r="AA158" s="209"/>
      <c r="AB158" s="209"/>
      <c r="AC158" s="209"/>
      <c r="AD158" s="209"/>
      <c r="AE158" s="209"/>
      <c r="AF158" s="209"/>
      <c r="AG158" s="209"/>
      <c r="AH158" s="209"/>
      <c r="AI158" s="222">
        <v>2</v>
      </c>
      <c r="AJ158" s="231" t="s">
        <v>3</v>
      </c>
      <c r="AK158" s="232">
        <v>0.09</v>
      </c>
      <c r="AL158" s="233">
        <v>0.01</v>
      </c>
      <c r="AM158" s="232">
        <v>0.23</v>
      </c>
      <c r="AN158" s="234">
        <v>0.01</v>
      </c>
      <c r="AO158" s="235">
        <v>7.0000000000000007E-2</v>
      </c>
      <c r="AP158" s="232">
        <v>0.05</v>
      </c>
      <c r="AQ158" s="234">
        <v>0.13</v>
      </c>
      <c r="AR158" s="234">
        <v>0.04</v>
      </c>
      <c r="AS158" s="236">
        <v>0.02</v>
      </c>
      <c r="AT158" s="237">
        <v>0.32</v>
      </c>
      <c r="AU158" s="236">
        <v>0.03</v>
      </c>
      <c r="AV158" s="230"/>
      <c r="BB158" s="191"/>
    </row>
    <row r="159" spans="16:54">
      <c r="Y159" s="200"/>
      <c r="Z159" s="238" t="s">
        <v>13</v>
      </c>
      <c r="AA159" s="199"/>
      <c r="AB159" s="239" t="s">
        <v>15</v>
      </c>
      <c r="AC159" s="240" t="s">
        <v>163</v>
      </c>
      <c r="AD159" s="241" t="s">
        <v>14</v>
      </c>
      <c r="AE159" s="242">
        <f>IF(AB159&lt;&gt;0,AF159,0)</f>
        <v>0.09</v>
      </c>
      <c r="AF159" s="243">
        <f>LOOKUP(AJ156,AI157:AI182,AK157:AK182)</f>
        <v>0.09</v>
      </c>
      <c r="AG159" s="244"/>
      <c r="AH159" s="209"/>
      <c r="AI159" s="222">
        <v>3</v>
      </c>
      <c r="AJ159" s="231" t="s">
        <v>118</v>
      </c>
      <c r="AK159" s="232">
        <v>0.09</v>
      </c>
      <c r="AL159" s="233">
        <v>0.01</v>
      </c>
      <c r="AM159" s="232">
        <v>0.23</v>
      </c>
      <c r="AN159" s="234">
        <v>0.01</v>
      </c>
      <c r="AO159" s="235">
        <v>7.0000000000000007E-2</v>
      </c>
      <c r="AP159" s="232">
        <v>0.05</v>
      </c>
      <c r="AQ159" s="234">
        <v>0.13</v>
      </c>
      <c r="AR159" s="234">
        <v>0.04</v>
      </c>
      <c r="AS159" s="236">
        <v>0.02</v>
      </c>
      <c r="AT159" s="237">
        <v>0.32</v>
      </c>
      <c r="AU159" s="236">
        <v>0.03</v>
      </c>
      <c r="AV159" s="230"/>
      <c r="BB159" s="191"/>
    </row>
    <row r="160" spans="16:54" ht="13.5" thickBot="1">
      <c r="Y160" s="200"/>
      <c r="Z160" s="245"/>
      <c r="AA160" s="246"/>
      <c r="AB160" s="247" t="s">
        <v>15</v>
      </c>
      <c r="AC160" s="248" t="s">
        <v>164</v>
      </c>
      <c r="AD160" s="249" t="s">
        <v>17</v>
      </c>
      <c r="AE160" s="250">
        <f>IF(AB160&lt;&gt;0,AF160,0)</f>
        <v>0.01</v>
      </c>
      <c r="AF160" s="251">
        <f>LOOKUP(AJ156,AI157:AI182,AL157:AL182)</f>
        <v>0.01</v>
      </c>
      <c r="AG160" s="252"/>
      <c r="AH160" s="209"/>
      <c r="AI160" s="222">
        <v>4</v>
      </c>
      <c r="AJ160" s="231" t="s">
        <v>122</v>
      </c>
      <c r="AK160" s="232">
        <v>0.09</v>
      </c>
      <c r="AL160" s="233">
        <v>0.01</v>
      </c>
      <c r="AM160" s="232">
        <v>0.23</v>
      </c>
      <c r="AN160" s="234">
        <v>0.01</v>
      </c>
      <c r="AO160" s="235">
        <v>7.0000000000000007E-2</v>
      </c>
      <c r="AP160" s="232">
        <v>0.05</v>
      </c>
      <c r="AQ160" s="234">
        <v>0.13</v>
      </c>
      <c r="AR160" s="234">
        <v>0.04</v>
      </c>
      <c r="AS160" s="236">
        <v>0.02</v>
      </c>
      <c r="AT160" s="237">
        <v>0.32</v>
      </c>
      <c r="AU160" s="236">
        <v>0.03</v>
      </c>
      <c r="AV160" s="230"/>
      <c r="BB160" s="191"/>
    </row>
    <row r="161" spans="25:54" ht="13.5" thickBot="1">
      <c r="Y161" s="200"/>
      <c r="Z161" s="253"/>
      <c r="AA161" s="254"/>
      <c r="AB161" s="255"/>
      <c r="AC161" s="256"/>
      <c r="AD161" s="257" t="s">
        <v>165</v>
      </c>
      <c r="AE161" s="258">
        <f>SUM(AE159:AE160)</f>
        <v>9.9999999999999992E-2</v>
      </c>
      <c r="AF161" s="259"/>
      <c r="AG161" s="252"/>
      <c r="AH161" s="209"/>
      <c r="AI161" s="222">
        <v>5</v>
      </c>
      <c r="AJ161" s="260" t="s">
        <v>124</v>
      </c>
      <c r="AK161" s="261">
        <v>0.1</v>
      </c>
      <c r="AL161" s="262">
        <v>0.01</v>
      </c>
      <c r="AM161" s="261">
        <v>0.27</v>
      </c>
      <c r="AN161" s="263">
        <v>0.01</v>
      </c>
      <c r="AO161" s="264">
        <v>7.0000000000000007E-2</v>
      </c>
      <c r="AP161" s="232">
        <v>0.06</v>
      </c>
      <c r="AQ161" s="234">
        <v>0.15</v>
      </c>
      <c r="AR161" s="234">
        <v>0.04</v>
      </c>
      <c r="AS161" s="236">
        <v>0.02</v>
      </c>
      <c r="AT161" s="237">
        <v>0.24</v>
      </c>
      <c r="AU161" s="236">
        <v>0.03</v>
      </c>
      <c r="AV161" s="230"/>
      <c r="BB161" s="191"/>
    </row>
    <row r="162" spans="25:54" ht="13.5" thickBot="1">
      <c r="Y162" s="200"/>
      <c r="Z162" s="209"/>
      <c r="AA162" s="209"/>
      <c r="AB162" s="265"/>
      <c r="AC162" s="266"/>
      <c r="AD162" s="209"/>
      <c r="AE162" s="267"/>
      <c r="AF162" s="209"/>
      <c r="AG162" s="252"/>
      <c r="AH162" s="209"/>
      <c r="AI162" s="222">
        <v>6</v>
      </c>
      <c r="AJ162" s="231" t="s">
        <v>128</v>
      </c>
      <c r="AK162" s="232">
        <v>7.0000000000000007E-2</v>
      </c>
      <c r="AL162" s="233">
        <v>0.01</v>
      </c>
      <c r="AM162" s="232">
        <v>0.16</v>
      </c>
      <c r="AN162" s="234">
        <v>0.01</v>
      </c>
      <c r="AO162" s="235">
        <v>0.04</v>
      </c>
      <c r="AP162" s="232">
        <v>0.16</v>
      </c>
      <c r="AQ162" s="234">
        <v>0.05</v>
      </c>
      <c r="AR162" s="234">
        <v>0.04</v>
      </c>
      <c r="AS162" s="236">
        <v>0.01</v>
      </c>
      <c r="AT162" s="237">
        <v>0.42</v>
      </c>
      <c r="AU162" s="236">
        <v>0.03</v>
      </c>
      <c r="AV162" s="230"/>
      <c r="BB162" s="191"/>
    </row>
    <row r="163" spans="25:54" ht="13.5" thickBot="1">
      <c r="Y163" s="200"/>
      <c r="Z163" s="238" t="s">
        <v>18</v>
      </c>
      <c r="AA163" s="199"/>
      <c r="AB163" s="239" t="s">
        <v>15</v>
      </c>
      <c r="AC163" s="240" t="s">
        <v>166</v>
      </c>
      <c r="AD163" s="241" t="s">
        <v>19</v>
      </c>
      <c r="AE163" s="268">
        <f>IF(AB163&lt;&gt;0,AF163,0)</f>
        <v>0.23</v>
      </c>
      <c r="AF163" s="243">
        <f>LOOKUP(AJ156,AI157:AI182,AM157:AM182)</f>
        <v>0.23</v>
      </c>
      <c r="AG163" s="252"/>
      <c r="AH163" s="209"/>
      <c r="AI163" s="222">
        <v>7</v>
      </c>
      <c r="AJ163" s="231" t="s">
        <v>130</v>
      </c>
      <c r="AK163" s="232">
        <v>7.0000000000000007E-2</v>
      </c>
      <c r="AL163" s="233">
        <v>0.01</v>
      </c>
      <c r="AM163" s="232">
        <v>0.16</v>
      </c>
      <c r="AN163" s="234">
        <v>0.01</v>
      </c>
      <c r="AO163" s="235">
        <v>0.04</v>
      </c>
      <c r="AP163" s="232">
        <v>0.16</v>
      </c>
      <c r="AQ163" s="234">
        <v>0.05</v>
      </c>
      <c r="AR163" s="234">
        <v>0.04</v>
      </c>
      <c r="AS163" s="236">
        <v>0.01</v>
      </c>
      <c r="AT163" s="237">
        <v>0.42</v>
      </c>
      <c r="AU163" s="236">
        <v>0.03</v>
      </c>
      <c r="AV163" s="230"/>
      <c r="BB163" s="191"/>
    </row>
    <row r="164" spans="25:54" ht="13.5" thickBot="1">
      <c r="Y164" s="200"/>
      <c r="Z164" s="269"/>
      <c r="AA164" s="218"/>
      <c r="AB164" s="270" t="s">
        <v>15</v>
      </c>
      <c r="AC164" s="271" t="s">
        <v>167</v>
      </c>
      <c r="AD164" s="272" t="s">
        <v>20</v>
      </c>
      <c r="AE164" s="268">
        <f>IF(AB164&lt;&gt;0,AF164,0)</f>
        <v>0.01</v>
      </c>
      <c r="AF164" s="273">
        <f>LOOKUP(AJ156,AI157:AI182,AN157:AN182)</f>
        <v>0.01</v>
      </c>
      <c r="AG164" s="252"/>
      <c r="AH164" s="209"/>
      <c r="AI164" s="222">
        <v>8</v>
      </c>
      <c r="AJ164" s="231" t="s">
        <v>132</v>
      </c>
      <c r="AK164" s="232">
        <v>0.11</v>
      </c>
      <c r="AL164" s="233">
        <v>0.01</v>
      </c>
      <c r="AM164" s="232">
        <v>0.26</v>
      </c>
      <c r="AN164" s="234">
        <v>0.01</v>
      </c>
      <c r="AO164" s="235">
        <v>7.0000000000000007E-2</v>
      </c>
      <c r="AP164" s="232">
        <v>0.04</v>
      </c>
      <c r="AQ164" s="234">
        <v>0.1</v>
      </c>
      <c r="AR164" s="234">
        <v>0.03</v>
      </c>
      <c r="AS164" s="236">
        <v>0.02</v>
      </c>
      <c r="AT164" s="237">
        <v>0.32</v>
      </c>
      <c r="AU164" s="236">
        <v>0.03</v>
      </c>
      <c r="AV164" s="230"/>
      <c r="BB164" s="191"/>
    </row>
    <row r="165" spans="25:54" ht="13.5" thickBot="1">
      <c r="Y165" s="200"/>
      <c r="Z165" s="245"/>
      <c r="AA165" s="246"/>
      <c r="AB165" s="247" t="s">
        <v>15</v>
      </c>
      <c r="AC165" s="248" t="s">
        <v>168</v>
      </c>
      <c r="AD165" s="249" t="s">
        <v>21</v>
      </c>
      <c r="AE165" s="268">
        <f>IF(AB165&lt;&gt;0,AF165,0)</f>
        <v>7.0000000000000007E-2</v>
      </c>
      <c r="AF165" s="274">
        <f>LOOKUP(AJ156,AI157:AI182,AO157:AO182)</f>
        <v>7.0000000000000007E-2</v>
      </c>
      <c r="AG165" s="252"/>
      <c r="AH165" s="209"/>
      <c r="AI165" s="222">
        <v>9</v>
      </c>
      <c r="AJ165" s="231" t="s">
        <v>135</v>
      </c>
      <c r="AK165" s="232">
        <v>0.11</v>
      </c>
      <c r="AL165" s="233">
        <v>0.01</v>
      </c>
      <c r="AM165" s="232">
        <v>0.26</v>
      </c>
      <c r="AN165" s="234">
        <v>0.01</v>
      </c>
      <c r="AO165" s="235">
        <v>7.0000000000000007E-2</v>
      </c>
      <c r="AP165" s="232">
        <v>0.04</v>
      </c>
      <c r="AQ165" s="234">
        <v>0.1</v>
      </c>
      <c r="AR165" s="234">
        <v>0.03</v>
      </c>
      <c r="AS165" s="236">
        <v>0.02</v>
      </c>
      <c r="AT165" s="237">
        <v>0.32</v>
      </c>
      <c r="AU165" s="236">
        <v>0.03</v>
      </c>
      <c r="AV165" s="230"/>
      <c r="BB165" s="191"/>
    </row>
    <row r="166" spans="25:54" ht="13.5" thickBot="1">
      <c r="Y166" s="200"/>
      <c r="Z166" s="253"/>
      <c r="AA166" s="254"/>
      <c r="AB166" s="255"/>
      <c r="AC166" s="256"/>
      <c r="AD166" s="257" t="s">
        <v>165</v>
      </c>
      <c r="AE166" s="258">
        <f>SUM(AE163:AE165)</f>
        <v>0.31000000000000005</v>
      </c>
      <c r="AF166" s="259"/>
      <c r="AG166" s="252"/>
      <c r="AH166" s="209"/>
      <c r="AI166" s="222">
        <v>10</v>
      </c>
      <c r="AJ166" s="231" t="s">
        <v>139</v>
      </c>
      <c r="AK166" s="232">
        <v>0.11</v>
      </c>
      <c r="AL166" s="233">
        <v>0.01</v>
      </c>
      <c r="AM166" s="232">
        <v>0.26</v>
      </c>
      <c r="AN166" s="234">
        <v>0.01</v>
      </c>
      <c r="AO166" s="235">
        <v>7.0000000000000007E-2</v>
      </c>
      <c r="AP166" s="232">
        <v>0.04</v>
      </c>
      <c r="AQ166" s="234">
        <v>0.1</v>
      </c>
      <c r="AR166" s="234">
        <v>0.03</v>
      </c>
      <c r="AS166" s="236">
        <v>0.02</v>
      </c>
      <c r="AT166" s="237">
        <v>0.32</v>
      </c>
      <c r="AU166" s="236">
        <v>0.03</v>
      </c>
      <c r="AV166" s="230"/>
      <c r="BB166" s="191"/>
    </row>
    <row r="167" spans="25:54" ht="13.5" thickBot="1">
      <c r="Y167" s="200"/>
      <c r="Z167" s="209"/>
      <c r="AA167" s="209"/>
      <c r="AB167" s="265"/>
      <c r="AC167" s="266"/>
      <c r="AD167" s="209"/>
      <c r="AE167" s="267"/>
      <c r="AF167" s="209"/>
      <c r="AG167" s="252"/>
      <c r="AH167" s="209"/>
      <c r="AI167" s="222">
        <v>11</v>
      </c>
      <c r="AJ167" s="231" t="s">
        <v>141</v>
      </c>
      <c r="AK167" s="232">
        <v>0.11</v>
      </c>
      <c r="AL167" s="233">
        <v>0.01</v>
      </c>
      <c r="AM167" s="232">
        <v>0.16</v>
      </c>
      <c r="AN167" s="234">
        <v>0.02</v>
      </c>
      <c r="AO167" s="235">
        <v>0.08</v>
      </c>
      <c r="AP167" s="232">
        <v>0.15</v>
      </c>
      <c r="AQ167" s="234">
        <v>0.05</v>
      </c>
      <c r="AR167" s="234">
        <v>0.05</v>
      </c>
      <c r="AS167" s="236">
        <v>0.02</v>
      </c>
      <c r="AT167" s="237">
        <v>0.32</v>
      </c>
      <c r="AU167" s="236">
        <v>0.03</v>
      </c>
      <c r="AV167" s="230"/>
      <c r="BB167" s="191"/>
    </row>
    <row r="168" spans="25:54" ht="13.5" thickBot="1">
      <c r="Y168" s="200"/>
      <c r="Z168" s="238" t="s">
        <v>22</v>
      </c>
      <c r="AA168" s="199"/>
      <c r="AB168" s="239" t="s">
        <v>15</v>
      </c>
      <c r="AC168" s="240" t="s">
        <v>169</v>
      </c>
      <c r="AD168" s="241" t="s">
        <v>23</v>
      </c>
      <c r="AE168" s="268">
        <f>IF(AB168&lt;&gt;0,AF168,0)</f>
        <v>0.05</v>
      </c>
      <c r="AF168" s="243">
        <f>LOOKUP(AJ156,AI157:AI182,AP157:AP182)</f>
        <v>0.05</v>
      </c>
      <c r="AG168" s="252"/>
      <c r="AH168" s="209"/>
      <c r="AI168" s="222">
        <v>12</v>
      </c>
      <c r="AJ168" s="231" t="s">
        <v>143</v>
      </c>
      <c r="AK168" s="232">
        <v>0.11</v>
      </c>
      <c r="AL168" s="233">
        <v>0.01</v>
      </c>
      <c r="AM168" s="232">
        <v>0.16</v>
      </c>
      <c r="AN168" s="234">
        <v>0.02</v>
      </c>
      <c r="AO168" s="235">
        <v>0.08</v>
      </c>
      <c r="AP168" s="232">
        <v>0.15</v>
      </c>
      <c r="AQ168" s="234">
        <v>0.05</v>
      </c>
      <c r="AR168" s="234">
        <v>0.05</v>
      </c>
      <c r="AS168" s="236">
        <v>0.02</v>
      </c>
      <c r="AT168" s="237">
        <v>0.32</v>
      </c>
      <c r="AU168" s="236">
        <v>0.03</v>
      </c>
      <c r="AV168" s="230"/>
      <c r="BB168" s="191"/>
    </row>
    <row r="169" spans="25:54" ht="13.5" thickBot="1">
      <c r="Y169" s="200"/>
      <c r="Z169" s="269"/>
      <c r="AA169" s="218"/>
      <c r="AB169" s="270" t="s">
        <v>15</v>
      </c>
      <c r="AC169" s="271" t="s">
        <v>170</v>
      </c>
      <c r="AD169" s="272" t="s">
        <v>24</v>
      </c>
      <c r="AE169" s="268">
        <f>IF(AB169&lt;&gt;0,AF169,0)</f>
        <v>0.13</v>
      </c>
      <c r="AF169" s="275">
        <f>LOOKUP(AJ156,AI157:AI182,AQ157:AQ182)</f>
        <v>0.13</v>
      </c>
      <c r="AG169" s="252"/>
      <c r="AH169" s="209"/>
      <c r="AI169" s="222">
        <v>13</v>
      </c>
      <c r="AJ169" s="231" t="s">
        <v>144</v>
      </c>
      <c r="AK169" s="232">
        <v>0.11</v>
      </c>
      <c r="AL169" s="233">
        <v>0.01</v>
      </c>
      <c r="AM169" s="232">
        <v>0.16</v>
      </c>
      <c r="AN169" s="234">
        <v>0.02</v>
      </c>
      <c r="AO169" s="235">
        <v>0.08</v>
      </c>
      <c r="AP169" s="232">
        <v>0.15</v>
      </c>
      <c r="AQ169" s="234">
        <v>0.05</v>
      </c>
      <c r="AR169" s="234">
        <v>0.05</v>
      </c>
      <c r="AS169" s="236">
        <v>0.02</v>
      </c>
      <c r="AT169" s="237">
        <v>0.32</v>
      </c>
      <c r="AU169" s="236">
        <v>0.03</v>
      </c>
      <c r="AV169" s="230"/>
      <c r="BB169" s="191"/>
    </row>
    <row r="170" spans="25:54" ht="34.5" thickBot="1">
      <c r="Y170" s="200"/>
      <c r="Z170" s="269"/>
      <c r="AA170" s="218"/>
      <c r="AB170" s="270" t="s">
        <v>15</v>
      </c>
      <c r="AC170" s="271" t="s">
        <v>171</v>
      </c>
      <c r="AD170" s="276" t="s">
        <v>172</v>
      </c>
      <c r="AE170" s="268">
        <f>IF(AB170&lt;&gt;0,AF170,0)</f>
        <v>0.04</v>
      </c>
      <c r="AF170" s="273">
        <f>LOOKUP(AJ156,AI157:AI182,AR157:AR182)</f>
        <v>0.04</v>
      </c>
      <c r="AG170" s="252"/>
      <c r="AH170" s="209"/>
      <c r="AI170" s="222">
        <v>14</v>
      </c>
      <c r="AJ170" s="231" t="s">
        <v>145</v>
      </c>
      <c r="AK170" s="232">
        <v>7.0000000000000007E-2</v>
      </c>
      <c r="AL170" s="233">
        <v>0.01</v>
      </c>
      <c r="AM170" s="232">
        <v>0.2</v>
      </c>
      <c r="AN170" s="234">
        <v>0.01</v>
      </c>
      <c r="AO170" s="235">
        <v>0.06</v>
      </c>
      <c r="AP170" s="232">
        <v>0.04</v>
      </c>
      <c r="AQ170" s="234">
        <v>0.06</v>
      </c>
      <c r="AR170" s="234">
        <v>0.03</v>
      </c>
      <c r="AS170" s="236">
        <v>0.02</v>
      </c>
      <c r="AT170" s="237">
        <v>0.45</v>
      </c>
      <c r="AU170" s="236">
        <v>0.05</v>
      </c>
      <c r="AV170" s="230"/>
      <c r="BB170" s="191"/>
    </row>
    <row r="171" spans="25:54" ht="13.5" thickBot="1">
      <c r="Y171" s="200"/>
      <c r="Z171" s="245"/>
      <c r="AA171" s="246"/>
      <c r="AB171" s="247" t="s">
        <v>15</v>
      </c>
      <c r="AC171" s="248" t="s">
        <v>173</v>
      </c>
      <c r="AD171" s="277" t="s">
        <v>25</v>
      </c>
      <c r="AE171" s="268">
        <f>IF(AB171&lt;&gt;0,AF171,0)</f>
        <v>0.02</v>
      </c>
      <c r="AF171" s="251">
        <f>LOOKUP(AJ156,AI157:AI182,AS157:AS182)</f>
        <v>0.02</v>
      </c>
      <c r="AG171" s="252"/>
      <c r="AH171" s="209"/>
      <c r="AI171" s="222">
        <v>15</v>
      </c>
      <c r="AJ171" s="231" t="s">
        <v>146</v>
      </c>
      <c r="AK171" s="232">
        <v>7.0000000000000007E-2</v>
      </c>
      <c r="AL171" s="233">
        <v>0.01</v>
      </c>
      <c r="AM171" s="232">
        <v>0.2</v>
      </c>
      <c r="AN171" s="234">
        <v>0.01</v>
      </c>
      <c r="AO171" s="235">
        <v>0.06</v>
      </c>
      <c r="AP171" s="232">
        <v>0.04</v>
      </c>
      <c r="AQ171" s="234">
        <v>0.06</v>
      </c>
      <c r="AR171" s="234">
        <v>0.03</v>
      </c>
      <c r="AS171" s="236">
        <v>0.02</v>
      </c>
      <c r="AT171" s="237">
        <v>0.45</v>
      </c>
      <c r="AU171" s="236">
        <v>0.05</v>
      </c>
      <c r="AV171" s="230"/>
      <c r="BB171" s="191"/>
    </row>
    <row r="172" spans="25:54" ht="13.5" thickBot="1">
      <c r="Y172" s="200"/>
      <c r="Z172" s="253"/>
      <c r="AA172" s="254"/>
      <c r="AB172" s="255"/>
      <c r="AC172" s="256"/>
      <c r="AD172" s="257" t="s">
        <v>165</v>
      </c>
      <c r="AE172" s="258">
        <f>SUM(AE168:AE171)</f>
        <v>0.24</v>
      </c>
      <c r="AF172" s="259"/>
      <c r="AG172" s="252"/>
      <c r="AH172" s="209"/>
      <c r="AI172" s="222">
        <v>16</v>
      </c>
      <c r="AJ172" s="231" t="s">
        <v>147</v>
      </c>
      <c r="AK172" s="232">
        <v>7.0000000000000007E-2</v>
      </c>
      <c r="AL172" s="233">
        <v>0.01</v>
      </c>
      <c r="AM172" s="232">
        <v>0.2</v>
      </c>
      <c r="AN172" s="234">
        <v>0.01</v>
      </c>
      <c r="AO172" s="235">
        <v>0.06</v>
      </c>
      <c r="AP172" s="232">
        <v>0.04</v>
      </c>
      <c r="AQ172" s="234">
        <v>0.06</v>
      </c>
      <c r="AR172" s="234">
        <v>0.03</v>
      </c>
      <c r="AS172" s="236">
        <v>0.02</v>
      </c>
      <c r="AT172" s="237">
        <v>0.45</v>
      </c>
      <c r="AU172" s="236">
        <v>0.05</v>
      </c>
      <c r="AV172" s="230"/>
      <c r="BB172" s="191"/>
    </row>
    <row r="173" spans="25:54" ht="13.5" thickBot="1">
      <c r="Y173" s="200"/>
      <c r="Z173" s="209"/>
      <c r="AA173" s="209"/>
      <c r="AB173" s="265"/>
      <c r="AC173" s="266"/>
      <c r="AD173" s="209"/>
      <c r="AE173" s="267"/>
      <c r="AF173" s="209"/>
      <c r="AG173" s="252"/>
      <c r="AH173" s="209"/>
      <c r="AI173" s="222">
        <v>17</v>
      </c>
      <c r="AJ173" s="231" t="s">
        <v>116</v>
      </c>
      <c r="AK173" s="232">
        <v>0.11</v>
      </c>
      <c r="AL173" s="233">
        <v>0.01</v>
      </c>
      <c r="AM173" s="232">
        <v>0.22</v>
      </c>
      <c r="AN173" s="234">
        <v>0.01</v>
      </c>
      <c r="AO173" s="235">
        <v>0.04</v>
      </c>
      <c r="AP173" s="232">
        <v>0.06</v>
      </c>
      <c r="AQ173" s="234">
        <v>0.1</v>
      </c>
      <c r="AR173" s="234">
        <v>0.03</v>
      </c>
      <c r="AS173" s="236">
        <v>0.02</v>
      </c>
      <c r="AT173" s="237">
        <v>0.38</v>
      </c>
      <c r="AU173" s="236">
        <v>0.02</v>
      </c>
      <c r="AV173" s="230"/>
      <c r="BB173" s="191"/>
    </row>
    <row r="174" spans="25:54" ht="13.5" thickBot="1">
      <c r="Y174" s="200"/>
      <c r="Z174" s="238" t="s">
        <v>174</v>
      </c>
      <c r="AA174" s="199"/>
      <c r="AB174" s="239" t="s">
        <v>15</v>
      </c>
      <c r="AC174" s="240" t="s">
        <v>175</v>
      </c>
      <c r="AD174" s="241" t="s">
        <v>27</v>
      </c>
      <c r="AE174" s="268">
        <f>IF(AB174&lt;&gt;0,AF174,0)</f>
        <v>0.32</v>
      </c>
      <c r="AF174" s="243">
        <f>LOOKUP(AJ156,AI157:AI182,AT157:AT182)</f>
        <v>0.32</v>
      </c>
      <c r="AG174" s="252"/>
      <c r="AH174" s="209"/>
      <c r="AI174" s="222">
        <v>18</v>
      </c>
      <c r="AJ174" s="231" t="s">
        <v>148</v>
      </c>
      <c r="AK174" s="232">
        <v>0.08</v>
      </c>
      <c r="AL174" s="233">
        <v>0.01</v>
      </c>
      <c r="AM174" s="232">
        <v>0.22</v>
      </c>
      <c r="AN174" s="234">
        <v>0.01</v>
      </c>
      <c r="AO174" s="235">
        <v>0.06</v>
      </c>
      <c r="AP174" s="232">
        <v>0.04</v>
      </c>
      <c r="AQ174" s="234">
        <v>0.08</v>
      </c>
      <c r="AR174" s="234">
        <v>0.03</v>
      </c>
      <c r="AS174" s="236">
        <v>0.02</v>
      </c>
      <c r="AT174" s="237">
        <v>0.42</v>
      </c>
      <c r="AU174" s="236">
        <v>0.03</v>
      </c>
      <c r="AV174" s="230"/>
      <c r="BB174" s="191"/>
    </row>
    <row r="175" spans="25:54" ht="13.5" thickBot="1">
      <c r="Y175" s="200"/>
      <c r="Z175" s="245"/>
      <c r="AA175" s="246"/>
      <c r="AB175" s="239" t="s">
        <v>15</v>
      </c>
      <c r="AC175" s="248" t="s">
        <v>176</v>
      </c>
      <c r="AD175" s="277" t="s">
        <v>28</v>
      </c>
      <c r="AE175" s="268">
        <f>IF(AB175&lt;&gt;0,AF175,0)</f>
        <v>0.03</v>
      </c>
      <c r="AF175" s="251">
        <f>LOOKUP(AJ156,AI157:AI182,AU157:AU182)</f>
        <v>0.03</v>
      </c>
      <c r="AG175" s="252"/>
      <c r="AH175" s="209"/>
      <c r="AI175" s="222">
        <v>19</v>
      </c>
      <c r="AJ175" s="231" t="s">
        <v>149</v>
      </c>
      <c r="AK175" s="232">
        <v>0.08</v>
      </c>
      <c r="AL175" s="233">
        <v>0.01</v>
      </c>
      <c r="AM175" s="232">
        <v>0.22</v>
      </c>
      <c r="AN175" s="234">
        <v>0.01</v>
      </c>
      <c r="AO175" s="235">
        <v>0.06</v>
      </c>
      <c r="AP175" s="232">
        <v>0.04</v>
      </c>
      <c r="AQ175" s="234">
        <v>0.08</v>
      </c>
      <c r="AR175" s="234">
        <v>0.03</v>
      </c>
      <c r="AS175" s="236">
        <v>0.02</v>
      </c>
      <c r="AT175" s="237">
        <v>0.42</v>
      </c>
      <c r="AU175" s="236">
        <v>0.03</v>
      </c>
      <c r="AV175" s="230"/>
      <c r="BB175" s="191"/>
    </row>
    <row r="176" spans="25:54" ht="13.5" thickBot="1">
      <c r="Y176" s="200"/>
      <c r="Z176" s="253"/>
      <c r="AA176" s="254"/>
      <c r="AB176" s="254"/>
      <c r="AC176" s="254"/>
      <c r="AD176" s="257" t="s">
        <v>165</v>
      </c>
      <c r="AE176" s="258">
        <f>SUM(AE174:AE175)</f>
        <v>0.35</v>
      </c>
      <c r="AF176" s="278"/>
      <c r="AG176" s="252"/>
      <c r="AH176" s="209"/>
      <c r="AI176" s="222">
        <v>20</v>
      </c>
      <c r="AJ176" s="231" t="s">
        <v>150</v>
      </c>
      <c r="AK176" s="232">
        <v>7.0000000000000007E-2</v>
      </c>
      <c r="AL176" s="233">
        <v>0.01</v>
      </c>
      <c r="AM176" s="232">
        <v>0.2</v>
      </c>
      <c r="AN176" s="234">
        <v>0.01</v>
      </c>
      <c r="AO176" s="235">
        <v>0.05</v>
      </c>
      <c r="AP176" s="232">
        <v>0.04</v>
      </c>
      <c r="AQ176" s="234">
        <v>7.0000000000000007E-2</v>
      </c>
      <c r="AR176" s="234">
        <v>0.03</v>
      </c>
      <c r="AS176" s="236">
        <v>0.02</v>
      </c>
      <c r="AT176" s="237">
        <v>0.45</v>
      </c>
      <c r="AU176" s="236">
        <v>0.05</v>
      </c>
      <c r="AV176" s="230"/>
      <c r="BB176" s="191"/>
    </row>
    <row r="177" spans="2:54" ht="13.5" thickBot="1">
      <c r="Y177" s="200"/>
      <c r="Z177" s="209"/>
      <c r="AA177" s="209"/>
      <c r="AB177" s="209"/>
      <c r="AC177" s="209"/>
      <c r="AD177" s="209"/>
      <c r="AE177" s="267"/>
      <c r="AF177" s="209"/>
      <c r="AG177" s="252"/>
      <c r="AH177" s="209"/>
      <c r="AI177" s="222">
        <v>21</v>
      </c>
      <c r="AJ177" s="231" t="s">
        <v>151</v>
      </c>
      <c r="AK177" s="232">
        <v>7.0000000000000007E-2</v>
      </c>
      <c r="AL177" s="233">
        <v>0.01</v>
      </c>
      <c r="AM177" s="232">
        <v>0.2</v>
      </c>
      <c r="AN177" s="234">
        <v>0.01</v>
      </c>
      <c r="AO177" s="235">
        <v>0.05</v>
      </c>
      <c r="AP177" s="232">
        <v>0.04</v>
      </c>
      <c r="AQ177" s="234">
        <v>7.0000000000000007E-2</v>
      </c>
      <c r="AR177" s="234">
        <v>0.03</v>
      </c>
      <c r="AS177" s="236">
        <v>0.02</v>
      </c>
      <c r="AT177" s="237">
        <v>0.45</v>
      </c>
      <c r="AU177" s="236">
        <v>0.05</v>
      </c>
      <c r="AV177" s="230"/>
      <c r="BB177" s="191"/>
    </row>
    <row r="178" spans="2:54" ht="13.5" thickBot="1">
      <c r="Y178" s="200"/>
      <c r="Z178" s="209"/>
      <c r="AA178" s="209"/>
      <c r="AB178" s="209"/>
      <c r="AC178" s="209"/>
      <c r="AD178" s="279" t="s">
        <v>177</v>
      </c>
      <c r="AE178" s="280">
        <f>AE161+AE166+AE172+AE176</f>
        <v>1</v>
      </c>
      <c r="AF178" s="209"/>
      <c r="AG178" s="281"/>
      <c r="AH178" s="209"/>
      <c r="AI178" s="222">
        <v>22</v>
      </c>
      <c r="AJ178" s="231" t="s">
        <v>152</v>
      </c>
      <c r="AK178" s="232">
        <v>7.0000000000000007E-2</v>
      </c>
      <c r="AL178" s="233">
        <v>0.01</v>
      </c>
      <c r="AM178" s="232">
        <v>0.2</v>
      </c>
      <c r="AN178" s="234">
        <v>0.01</v>
      </c>
      <c r="AO178" s="235">
        <v>0.05</v>
      </c>
      <c r="AP178" s="232">
        <v>0.04</v>
      </c>
      <c r="AQ178" s="234">
        <v>7.0000000000000007E-2</v>
      </c>
      <c r="AR178" s="234">
        <v>0.03</v>
      </c>
      <c r="AS178" s="236">
        <v>0.02</v>
      </c>
      <c r="AT178" s="237">
        <v>0.45</v>
      </c>
      <c r="AU178" s="236">
        <v>0.05</v>
      </c>
      <c r="AV178" s="230"/>
      <c r="BB178" s="191"/>
    </row>
    <row r="179" spans="2:54">
      <c r="Y179" s="200"/>
      <c r="Z179" s="209"/>
      <c r="AA179" s="209"/>
      <c r="AB179" s="209"/>
      <c r="AC179" s="209"/>
      <c r="AD179" s="209"/>
      <c r="AE179" s="209"/>
      <c r="AF179" s="209"/>
      <c r="AG179" s="209"/>
      <c r="AH179" s="209"/>
      <c r="AI179" s="222">
        <v>23</v>
      </c>
      <c r="AJ179" s="231" t="s">
        <v>133</v>
      </c>
      <c r="AK179" s="232">
        <v>7.0000000000000007E-2</v>
      </c>
      <c r="AL179" s="233">
        <v>0.01</v>
      </c>
      <c r="AM179" s="232">
        <v>0.15</v>
      </c>
      <c r="AN179" s="234">
        <v>0.02</v>
      </c>
      <c r="AO179" s="235">
        <v>0.06</v>
      </c>
      <c r="AP179" s="232">
        <v>0.1</v>
      </c>
      <c r="AQ179" s="234">
        <v>0.05</v>
      </c>
      <c r="AR179" s="234">
        <v>0.06</v>
      </c>
      <c r="AS179" s="236">
        <v>0.03</v>
      </c>
      <c r="AT179" s="237">
        <v>0.42</v>
      </c>
      <c r="AU179" s="236">
        <v>0.03</v>
      </c>
      <c r="AV179" s="230"/>
      <c r="BB179" s="191"/>
    </row>
    <row r="180" spans="2:54">
      <c r="Y180" s="200"/>
      <c r="Z180" s="209"/>
      <c r="AA180" s="209"/>
      <c r="AB180" s="209"/>
      <c r="AC180" s="209"/>
      <c r="AD180" s="209"/>
      <c r="AE180" s="209"/>
      <c r="AF180" s="209"/>
      <c r="AG180" s="209"/>
      <c r="AH180" s="209"/>
      <c r="AI180" s="222">
        <v>24</v>
      </c>
      <c r="AJ180" s="231" t="s">
        <v>153</v>
      </c>
      <c r="AK180" s="232">
        <v>0.1</v>
      </c>
      <c r="AL180" s="233">
        <v>0.01</v>
      </c>
      <c r="AM180" s="232">
        <v>0.24</v>
      </c>
      <c r="AN180" s="234">
        <v>0.01</v>
      </c>
      <c r="AO180" s="235">
        <v>0.06</v>
      </c>
      <c r="AP180" s="232">
        <v>0.06</v>
      </c>
      <c r="AQ180" s="234">
        <v>0.12</v>
      </c>
      <c r="AR180" s="234">
        <v>0.03</v>
      </c>
      <c r="AS180" s="236">
        <v>0.02</v>
      </c>
      <c r="AT180" s="237">
        <v>0.32</v>
      </c>
      <c r="AU180" s="236">
        <v>0.03</v>
      </c>
      <c r="AV180" s="230"/>
      <c r="BB180" s="191"/>
    </row>
    <row r="181" spans="2:54">
      <c r="Y181" s="200"/>
      <c r="Z181" s="209"/>
      <c r="AA181" s="209"/>
      <c r="AB181" s="209"/>
      <c r="AC181" s="209"/>
      <c r="AD181" s="209"/>
      <c r="AE181" s="209"/>
      <c r="AF181" s="209"/>
      <c r="AG181" s="209"/>
      <c r="AH181" s="209"/>
      <c r="AI181" s="222">
        <v>25</v>
      </c>
      <c r="AJ181" s="231" t="s">
        <v>154</v>
      </c>
      <c r="AK181" s="232">
        <v>0.1</v>
      </c>
      <c r="AL181" s="233">
        <v>0.01</v>
      </c>
      <c r="AM181" s="232">
        <v>0.24</v>
      </c>
      <c r="AN181" s="234">
        <v>0.01</v>
      </c>
      <c r="AO181" s="235">
        <v>0.06</v>
      </c>
      <c r="AP181" s="232">
        <v>0.06</v>
      </c>
      <c r="AQ181" s="234">
        <v>0.12</v>
      </c>
      <c r="AR181" s="234">
        <v>0.03</v>
      </c>
      <c r="AS181" s="236">
        <v>0.02</v>
      </c>
      <c r="AT181" s="237">
        <v>0.32</v>
      </c>
      <c r="AU181" s="236">
        <v>0.03</v>
      </c>
      <c r="AV181" s="230"/>
      <c r="BB181" s="191"/>
    </row>
    <row r="182" spans="2:54" ht="13.5" thickBot="1">
      <c r="Y182" s="200"/>
      <c r="Z182" s="209"/>
      <c r="AA182" s="209"/>
      <c r="AB182" s="209"/>
      <c r="AC182" s="209"/>
      <c r="AD182" s="209"/>
      <c r="AE182" s="209"/>
      <c r="AF182" s="209"/>
      <c r="AG182" s="209"/>
      <c r="AH182" s="209"/>
      <c r="AI182" s="222">
        <v>26</v>
      </c>
      <c r="AJ182" s="282" t="s">
        <v>155</v>
      </c>
      <c r="AK182" s="283">
        <v>0.1</v>
      </c>
      <c r="AL182" s="284">
        <v>0.01</v>
      </c>
      <c r="AM182" s="283">
        <v>0.24</v>
      </c>
      <c r="AN182" s="285">
        <v>0.01</v>
      </c>
      <c r="AO182" s="286">
        <v>0.06</v>
      </c>
      <c r="AP182" s="283">
        <v>0.06</v>
      </c>
      <c r="AQ182" s="285">
        <v>0.12</v>
      </c>
      <c r="AR182" s="285">
        <v>0.03</v>
      </c>
      <c r="AS182" s="287">
        <v>0.02</v>
      </c>
      <c r="AT182" s="288">
        <v>0.32</v>
      </c>
      <c r="AU182" s="287">
        <v>0.03</v>
      </c>
      <c r="AV182" s="230"/>
      <c r="BB182" s="191"/>
    </row>
    <row r="183" spans="2:54" ht="13.5" thickBot="1">
      <c r="Y183" s="289"/>
      <c r="Z183" s="290"/>
      <c r="AA183" s="290"/>
      <c r="AB183" s="290"/>
      <c r="AC183" s="290"/>
      <c r="AD183" s="290"/>
      <c r="AE183" s="290"/>
      <c r="AF183" s="290"/>
      <c r="AG183" s="290"/>
      <c r="AH183" s="290"/>
      <c r="AI183" s="290"/>
      <c r="AJ183" s="290"/>
      <c r="AK183" s="290"/>
      <c r="AL183" s="290"/>
      <c r="AM183" s="291"/>
      <c r="AN183" s="290"/>
      <c r="AO183" s="290"/>
      <c r="AP183" s="291"/>
      <c r="AQ183" s="290"/>
      <c r="AR183" s="290"/>
      <c r="AS183" s="290"/>
      <c r="AT183" s="290"/>
      <c r="AU183" s="290"/>
      <c r="AV183" s="246"/>
      <c r="BB183" s="191"/>
    </row>
    <row r="184" spans="2:54">
      <c r="B184" s="292"/>
      <c r="C184" s="292"/>
      <c r="D184" s="292"/>
      <c r="E184" s="293"/>
      <c r="F184" s="292"/>
      <c r="G184" s="292"/>
      <c r="H184" s="292"/>
      <c r="I184" s="292"/>
      <c r="J184" s="292"/>
      <c r="K184" s="292"/>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4"/>
      <c r="AR184" s="294"/>
      <c r="AS184" s="294"/>
      <c r="AT184" s="294"/>
      <c r="AU184" s="294"/>
      <c r="AV184" s="294"/>
      <c r="BB184" s="191"/>
    </row>
    <row r="185" spans="2:54">
      <c r="AV185" s="191"/>
      <c r="BB185" s="191"/>
    </row>
    <row r="186" spans="2:54">
      <c r="AV186" s="191"/>
      <c r="BB186" s="191"/>
    </row>
    <row r="187" spans="2:54">
      <c r="AV187" s="191"/>
      <c r="BB187" s="191"/>
    </row>
    <row r="188" spans="2:54">
      <c r="AV188" s="191"/>
      <c r="BB188" s="191"/>
    </row>
    <row r="189" spans="2:54">
      <c r="AV189" s="191"/>
      <c r="BB189" s="191"/>
    </row>
    <row r="190" spans="2:54">
      <c r="AV190" s="191"/>
      <c r="BB190" s="191"/>
    </row>
    <row r="191" spans="2:54">
      <c r="AV191" s="191"/>
      <c r="BB191" s="191"/>
    </row>
    <row r="192" spans="2:54">
      <c r="AV192" s="191"/>
      <c r="BB192" s="191"/>
    </row>
    <row r="193" spans="48:54">
      <c r="AV193" s="191"/>
      <c r="BB193" s="191"/>
    </row>
    <row r="194" spans="48:54">
      <c r="AV194" s="191"/>
      <c r="BB194" s="191"/>
    </row>
    <row r="195" spans="48:54">
      <c r="AV195" s="191"/>
      <c r="BB195" s="191"/>
    </row>
    <row r="196" spans="48:54">
      <c r="AV196" s="191"/>
      <c r="BB196" s="191"/>
    </row>
    <row r="197" spans="48:54">
      <c r="AV197" s="191"/>
      <c r="BB197" s="191"/>
    </row>
    <row r="198" spans="48:54">
      <c r="AV198" s="191"/>
      <c r="BB198" s="191"/>
    </row>
    <row r="199" spans="48:54">
      <c r="AV199" s="191"/>
      <c r="BB199" s="191"/>
    </row>
    <row r="200" spans="48:54">
      <c r="AV200" s="191"/>
      <c r="BB200" s="191"/>
    </row>
    <row r="201" spans="48:54">
      <c r="AV201" s="191"/>
      <c r="BB201" s="191"/>
    </row>
    <row r="202" spans="48:54">
      <c r="AV202" s="191"/>
      <c r="BB202" s="191"/>
    </row>
    <row r="203" spans="48:54">
      <c r="AV203" s="191"/>
      <c r="BB203" s="191"/>
    </row>
    <row r="204" spans="48:54">
      <c r="AV204" s="191"/>
      <c r="BB204" s="191"/>
    </row>
    <row r="205" spans="48:54">
      <c r="AV205" s="191"/>
      <c r="BB205" s="191"/>
    </row>
    <row r="206" spans="48:54">
      <c r="AV206" s="191"/>
      <c r="BB206" s="191"/>
    </row>
    <row r="207" spans="48:54">
      <c r="AV207" s="191"/>
      <c r="BB207" s="191"/>
    </row>
    <row r="208" spans="48:54">
      <c r="AV208" s="191"/>
      <c r="BB208" s="191"/>
    </row>
    <row r="209" spans="48:54">
      <c r="AV209" s="191"/>
      <c r="BB209" s="191"/>
    </row>
    <row r="210" spans="48:54">
      <c r="AV210" s="191"/>
      <c r="BB210" s="191"/>
    </row>
    <row r="211" spans="48:54">
      <c r="AV211" s="191"/>
      <c r="BB211" s="191"/>
    </row>
    <row r="212" spans="48:54">
      <c r="AV212" s="191"/>
      <c r="BB212" s="191"/>
    </row>
    <row r="213" spans="48:54">
      <c r="AV213" s="191"/>
      <c r="BB213" s="191"/>
    </row>
    <row r="214" spans="48:54">
      <c r="AV214" s="191"/>
      <c r="BB214" s="191"/>
    </row>
    <row r="215" spans="48:54">
      <c r="AV215" s="191"/>
      <c r="BB215" s="191"/>
    </row>
    <row r="216" spans="48:54">
      <c r="AV216" s="191"/>
      <c r="BB216" s="191"/>
    </row>
    <row r="217" spans="48:54">
      <c r="AV217" s="191"/>
      <c r="BB217" s="191"/>
    </row>
    <row r="218" spans="48:54">
      <c r="AV218" s="191"/>
      <c r="BB218" s="191"/>
    </row>
    <row r="219" spans="48:54">
      <c r="AV219" s="191"/>
      <c r="BB219" s="191"/>
    </row>
    <row r="220" spans="48:54">
      <c r="AV220" s="191"/>
      <c r="BB220" s="191"/>
    </row>
    <row r="221" spans="48:54">
      <c r="AV221" s="191"/>
      <c r="BB221" s="191"/>
    </row>
    <row r="222" spans="48:54">
      <c r="AV222" s="191"/>
      <c r="BB222" s="191"/>
    </row>
    <row r="223" spans="48:54">
      <c r="AV223" s="191"/>
      <c r="BB223" s="191"/>
    </row>
    <row r="224" spans="48:54">
      <c r="AV224" s="191"/>
      <c r="BB224" s="191"/>
    </row>
    <row r="225" spans="48:54">
      <c r="AV225" s="191"/>
      <c r="BB225" s="191"/>
    </row>
    <row r="226" spans="48:54">
      <c r="AV226" s="191"/>
      <c r="BB226" s="191"/>
    </row>
    <row r="227" spans="48:54">
      <c r="AV227" s="191"/>
      <c r="BB227" s="191"/>
    </row>
    <row r="228" spans="48:54">
      <c r="AV228" s="191"/>
      <c r="BB228" s="191"/>
    </row>
    <row r="229" spans="48:54">
      <c r="AV229" s="191"/>
      <c r="BB229" s="191"/>
    </row>
    <row r="230" spans="48:54">
      <c r="AV230" s="191"/>
      <c r="BB230" s="191"/>
    </row>
    <row r="231" spans="48:54">
      <c r="AV231" s="191"/>
      <c r="BB231" s="191"/>
    </row>
    <row r="232" spans="48:54">
      <c r="AV232" s="191"/>
      <c r="BB232" s="191"/>
    </row>
    <row r="233" spans="48:54">
      <c r="AV233" s="191"/>
      <c r="BB233" s="191"/>
    </row>
    <row r="234" spans="48:54">
      <c r="AV234" s="191"/>
      <c r="BB234" s="191"/>
    </row>
    <row r="235" spans="48:54">
      <c r="AV235" s="191"/>
      <c r="BB235" s="191"/>
    </row>
    <row r="236" spans="48:54">
      <c r="AV236" s="191"/>
      <c r="BB236" s="191"/>
    </row>
    <row r="237" spans="48:54">
      <c r="AV237" s="191"/>
      <c r="BB237" s="191"/>
    </row>
    <row r="238" spans="48:54">
      <c r="AV238" s="191"/>
      <c r="BB238" s="191"/>
    </row>
    <row r="239" spans="48:54">
      <c r="AV239" s="191"/>
      <c r="BB239" s="191"/>
    </row>
    <row r="240" spans="48:54">
      <c r="AV240" s="191"/>
      <c r="BB240" s="191"/>
    </row>
    <row r="241" spans="48:54">
      <c r="AV241" s="191"/>
      <c r="BB241" s="191"/>
    </row>
    <row r="242" spans="48:54">
      <c r="AV242" s="191"/>
      <c r="BB242" s="191"/>
    </row>
    <row r="243" spans="48:54">
      <c r="AV243" s="191"/>
      <c r="BB243" s="191"/>
    </row>
    <row r="244" spans="48:54">
      <c r="AV244" s="191"/>
      <c r="BB244" s="191"/>
    </row>
    <row r="245" spans="48:54">
      <c r="AV245" s="191"/>
      <c r="BB245" s="191"/>
    </row>
    <row r="246" spans="48:54">
      <c r="AV246" s="191"/>
      <c r="BB246" s="191"/>
    </row>
    <row r="247" spans="48:54">
      <c r="AV247" s="191"/>
      <c r="BB247" s="191"/>
    </row>
    <row r="248" spans="48:54">
      <c r="AV248" s="191"/>
      <c r="BB248" s="191"/>
    </row>
    <row r="249" spans="48:54">
      <c r="AV249" s="191"/>
      <c r="BB249" s="191"/>
    </row>
    <row r="250" spans="48:54">
      <c r="AV250" s="191"/>
      <c r="BB250" s="191"/>
    </row>
    <row r="251" spans="48:54">
      <c r="AV251" s="191"/>
      <c r="BB251" s="191"/>
    </row>
    <row r="252" spans="48:54">
      <c r="AV252" s="191"/>
      <c r="BB252" s="191"/>
    </row>
    <row r="253" spans="48:54">
      <c r="AV253" s="191"/>
      <c r="BB253" s="191"/>
    </row>
    <row r="254" spans="48:54">
      <c r="AV254" s="191"/>
      <c r="BB254" s="191"/>
    </row>
    <row r="255" spans="48:54">
      <c r="AV255" s="191"/>
      <c r="BB255" s="191"/>
    </row>
    <row r="256" spans="48:54">
      <c r="AV256" s="191"/>
      <c r="BB256" s="191"/>
    </row>
    <row r="257" spans="48:54">
      <c r="AV257" s="191"/>
      <c r="BB257" s="191"/>
    </row>
    <row r="258" spans="48:54">
      <c r="AV258" s="191"/>
      <c r="BB258" s="191"/>
    </row>
    <row r="259" spans="48:54">
      <c r="AV259" s="191"/>
      <c r="BB259" s="191"/>
    </row>
    <row r="260" spans="48:54">
      <c r="AV260" s="191"/>
      <c r="BB260" s="191"/>
    </row>
    <row r="261" spans="48:54">
      <c r="AV261" s="191"/>
      <c r="BB261" s="191"/>
    </row>
    <row r="262" spans="48:54">
      <c r="AV262" s="191"/>
      <c r="BB262" s="191"/>
    </row>
    <row r="263" spans="48:54">
      <c r="AV263" s="191"/>
      <c r="BB263" s="191"/>
    </row>
    <row r="264" spans="48:54">
      <c r="AV264" s="191"/>
      <c r="BB264" s="191"/>
    </row>
    <row r="265" spans="48:54">
      <c r="AV265" s="191"/>
      <c r="BB265" s="191"/>
    </row>
    <row r="266" spans="48:54">
      <c r="AV266" s="191"/>
      <c r="BB266" s="191"/>
    </row>
    <row r="267" spans="48:54">
      <c r="AV267" s="191"/>
      <c r="BB267" s="191"/>
    </row>
    <row r="268" spans="48:54">
      <c r="AV268" s="191"/>
      <c r="BB268" s="191"/>
    </row>
    <row r="269" spans="48:54">
      <c r="AV269" s="191"/>
      <c r="BB269" s="191"/>
    </row>
    <row r="270" spans="48:54">
      <c r="AV270" s="191"/>
      <c r="BB270" s="191"/>
    </row>
    <row r="271" spans="48:54">
      <c r="AV271" s="191"/>
      <c r="BB271" s="191"/>
    </row>
    <row r="272" spans="48:54">
      <c r="AV272" s="191"/>
      <c r="BB272" s="191"/>
    </row>
    <row r="273" spans="48:54">
      <c r="AV273" s="191"/>
      <c r="BB273" s="191"/>
    </row>
    <row r="274" spans="48:54">
      <c r="AV274" s="191"/>
      <c r="BB274" s="191"/>
    </row>
    <row r="275" spans="48:54">
      <c r="AV275" s="191"/>
      <c r="BB275" s="191"/>
    </row>
    <row r="276" spans="48:54">
      <c r="AV276" s="191"/>
      <c r="BB276" s="191"/>
    </row>
    <row r="277" spans="48:54">
      <c r="AV277" s="191"/>
      <c r="BB277" s="191"/>
    </row>
    <row r="278" spans="48:54">
      <c r="AV278" s="191"/>
      <c r="BB278" s="191"/>
    </row>
    <row r="279" spans="48:54">
      <c r="AV279" s="191"/>
      <c r="BB279" s="191"/>
    </row>
    <row r="280" spans="48:54">
      <c r="AV280" s="191"/>
      <c r="BB280" s="191"/>
    </row>
    <row r="281" spans="48:54">
      <c r="AV281" s="191"/>
      <c r="BB281" s="191"/>
    </row>
    <row r="282" spans="48:54">
      <c r="AV282" s="191"/>
      <c r="BB282" s="191"/>
    </row>
    <row r="283" spans="48:54">
      <c r="AV283" s="191"/>
      <c r="BB283" s="191"/>
    </row>
    <row r="284" spans="48:54">
      <c r="AV284" s="191"/>
      <c r="BB284" s="191"/>
    </row>
    <row r="285" spans="48:54">
      <c r="AV285" s="191"/>
      <c r="BB285" s="191"/>
    </row>
    <row r="286" spans="48:54">
      <c r="AV286" s="191"/>
      <c r="BB286" s="191"/>
    </row>
    <row r="287" spans="48:54">
      <c r="AV287" s="191"/>
      <c r="BB287" s="191"/>
    </row>
    <row r="288" spans="48:54">
      <c r="AV288" s="191"/>
      <c r="BB288" s="191"/>
    </row>
    <row r="289" spans="48:54">
      <c r="AV289" s="191"/>
      <c r="BB289" s="191"/>
    </row>
    <row r="290" spans="48:54">
      <c r="AV290" s="191"/>
      <c r="BB290" s="191"/>
    </row>
    <row r="291" spans="48:54">
      <c r="AV291" s="191"/>
      <c r="BB291" s="191"/>
    </row>
    <row r="292" spans="48:54">
      <c r="AV292" s="191"/>
      <c r="BB292" s="191"/>
    </row>
    <row r="293" spans="48:54">
      <c r="AV293" s="191"/>
      <c r="BB293" s="191"/>
    </row>
    <row r="294" spans="48:54">
      <c r="AV294" s="191"/>
      <c r="BB294" s="191"/>
    </row>
    <row r="295" spans="48:54">
      <c r="AV295" s="191"/>
      <c r="BB295" s="191"/>
    </row>
    <row r="296" spans="48:54">
      <c r="AV296" s="191"/>
      <c r="BB296" s="191"/>
    </row>
    <row r="297" spans="48:54">
      <c r="AV297" s="191"/>
      <c r="BB297" s="191"/>
    </row>
    <row r="298" spans="48:54">
      <c r="AV298" s="191"/>
      <c r="BB298" s="191"/>
    </row>
    <row r="299" spans="48:54">
      <c r="AV299" s="191"/>
      <c r="BB299" s="191"/>
    </row>
    <row r="300" spans="48:54">
      <c r="AV300" s="191"/>
      <c r="BB300" s="191"/>
    </row>
    <row r="301" spans="48:54">
      <c r="AV301" s="191"/>
      <c r="BB301" s="191"/>
    </row>
    <row r="302" spans="48:54">
      <c r="AV302" s="191"/>
      <c r="BB302" s="191"/>
    </row>
    <row r="303" spans="48:54">
      <c r="AV303" s="191"/>
      <c r="BB303" s="191"/>
    </row>
    <row r="304" spans="48:54">
      <c r="AV304" s="191"/>
      <c r="BB304" s="191"/>
    </row>
    <row r="305" spans="48:54">
      <c r="AV305" s="191"/>
      <c r="BB305" s="191"/>
    </row>
    <row r="306" spans="48:54">
      <c r="AV306" s="191"/>
      <c r="BB306" s="191"/>
    </row>
    <row r="307" spans="48:54">
      <c r="AV307" s="191"/>
      <c r="BB307" s="191"/>
    </row>
    <row r="308" spans="48:54">
      <c r="AV308" s="191"/>
      <c r="BB308" s="191"/>
    </row>
    <row r="309" spans="48:54">
      <c r="AV309" s="191"/>
      <c r="BB309" s="191"/>
    </row>
    <row r="310" spans="48:54">
      <c r="AV310" s="191"/>
      <c r="BB310" s="191"/>
    </row>
    <row r="311" spans="48:54">
      <c r="AV311" s="191"/>
      <c r="BB311" s="191"/>
    </row>
    <row r="312" spans="48:54">
      <c r="AV312" s="191"/>
      <c r="BB312" s="191"/>
    </row>
    <row r="313" spans="48:54">
      <c r="AV313" s="191"/>
      <c r="BB313" s="191"/>
    </row>
    <row r="314" spans="48:54">
      <c r="AV314" s="191"/>
      <c r="BB314" s="191"/>
    </row>
    <row r="315" spans="48:54">
      <c r="AV315" s="191"/>
      <c r="BB315" s="191"/>
    </row>
    <row r="316" spans="48:54">
      <c r="AV316" s="191"/>
      <c r="BB316" s="191"/>
    </row>
    <row r="317" spans="48:54">
      <c r="AV317" s="191"/>
      <c r="BB317" s="191"/>
    </row>
    <row r="318" spans="48:54">
      <c r="AV318" s="191"/>
      <c r="BB318" s="191"/>
    </row>
    <row r="319" spans="48:54">
      <c r="AV319" s="191"/>
      <c r="BB319" s="191"/>
    </row>
    <row r="320" spans="48:54">
      <c r="AV320" s="191"/>
      <c r="BB320" s="191"/>
    </row>
    <row r="321" spans="48:54">
      <c r="AV321" s="191"/>
      <c r="BB321" s="191"/>
    </row>
    <row r="322" spans="48:54">
      <c r="AV322" s="191"/>
      <c r="BB322" s="191"/>
    </row>
    <row r="323" spans="48:54">
      <c r="AV323" s="191"/>
      <c r="BB323" s="191"/>
    </row>
    <row r="324" spans="48:54">
      <c r="AV324" s="191"/>
      <c r="BB324" s="191"/>
    </row>
    <row r="325" spans="48:54">
      <c r="AV325" s="191"/>
      <c r="BB325" s="191"/>
    </row>
    <row r="326" spans="48:54">
      <c r="AV326" s="191"/>
      <c r="BB326" s="191"/>
    </row>
    <row r="327" spans="48:54">
      <c r="AV327" s="191"/>
      <c r="BB327" s="191"/>
    </row>
    <row r="328" spans="48:54">
      <c r="AV328" s="191"/>
      <c r="BB328" s="191"/>
    </row>
    <row r="329" spans="48:54">
      <c r="AV329" s="191"/>
      <c r="BB329" s="191"/>
    </row>
    <row r="330" spans="48:54">
      <c r="AV330" s="191"/>
      <c r="BB330" s="191"/>
    </row>
    <row r="331" spans="48:54">
      <c r="AV331" s="191"/>
      <c r="BB331" s="191"/>
    </row>
    <row r="332" spans="48:54">
      <c r="AV332" s="191"/>
      <c r="BB332" s="191"/>
    </row>
    <row r="333" spans="48:54">
      <c r="AV333" s="191"/>
      <c r="BB333" s="191"/>
    </row>
    <row r="334" spans="48:54">
      <c r="AV334" s="191"/>
      <c r="BB334" s="191"/>
    </row>
    <row r="335" spans="48:54">
      <c r="AV335" s="191"/>
      <c r="BB335" s="191"/>
    </row>
    <row r="336" spans="48:54">
      <c r="AV336" s="191"/>
      <c r="BB336" s="191"/>
    </row>
    <row r="337" spans="48:54">
      <c r="AV337" s="191"/>
      <c r="BB337" s="191"/>
    </row>
    <row r="338" spans="48:54">
      <c r="AV338" s="191"/>
      <c r="BB338" s="191"/>
    </row>
    <row r="339" spans="48:54">
      <c r="AV339" s="191"/>
      <c r="BB339" s="191"/>
    </row>
    <row r="340" spans="48:54">
      <c r="AV340" s="191"/>
      <c r="BB340" s="191"/>
    </row>
    <row r="341" spans="48:54">
      <c r="AV341" s="191"/>
      <c r="BB341" s="191"/>
    </row>
    <row r="342" spans="48:54">
      <c r="AV342" s="191"/>
      <c r="BB342" s="191"/>
    </row>
    <row r="343" spans="48:54">
      <c r="AV343" s="191"/>
      <c r="BB343" s="191"/>
    </row>
    <row r="344" spans="48:54">
      <c r="AV344" s="191"/>
      <c r="BB344" s="191"/>
    </row>
    <row r="345" spans="48:54">
      <c r="AV345" s="191"/>
      <c r="BB345" s="191"/>
    </row>
    <row r="346" spans="48:54">
      <c r="AV346" s="191"/>
      <c r="BB346" s="191"/>
    </row>
    <row r="347" spans="48:54">
      <c r="AV347" s="191"/>
      <c r="BB347" s="191"/>
    </row>
    <row r="348" spans="48:54">
      <c r="AV348" s="191"/>
      <c r="BB348" s="191"/>
    </row>
    <row r="349" spans="48:54">
      <c r="AV349" s="191"/>
      <c r="BB349" s="191"/>
    </row>
    <row r="350" spans="48:54">
      <c r="AV350" s="191"/>
      <c r="BB350" s="191"/>
    </row>
    <row r="351" spans="48:54">
      <c r="AV351" s="191"/>
      <c r="BB351" s="191"/>
    </row>
    <row r="352" spans="48:54">
      <c r="AV352" s="191"/>
      <c r="BB352" s="191"/>
    </row>
    <row r="353" spans="48:54">
      <c r="AV353" s="191"/>
      <c r="BB353" s="191"/>
    </row>
    <row r="354" spans="48:54">
      <c r="AV354" s="191"/>
      <c r="BB354" s="191"/>
    </row>
    <row r="355" spans="48:54">
      <c r="AV355" s="191"/>
      <c r="BB355" s="191"/>
    </row>
    <row r="356" spans="48:54">
      <c r="AV356" s="191"/>
      <c r="BB356" s="191"/>
    </row>
    <row r="357" spans="48:54">
      <c r="AV357" s="191"/>
      <c r="BB357" s="191"/>
    </row>
    <row r="358" spans="48:54">
      <c r="AV358" s="191"/>
      <c r="BB358" s="191"/>
    </row>
    <row r="359" spans="48:54">
      <c r="AV359" s="191"/>
      <c r="BB359" s="191"/>
    </row>
    <row r="360" spans="48:54">
      <c r="AV360" s="191"/>
      <c r="BB360" s="191"/>
    </row>
    <row r="361" spans="48:54">
      <c r="AV361" s="191"/>
      <c r="BB361" s="191"/>
    </row>
    <row r="362" spans="48:54">
      <c r="AV362" s="191"/>
      <c r="BB362" s="191"/>
    </row>
    <row r="363" spans="48:54">
      <c r="AV363" s="191"/>
      <c r="BB363" s="191"/>
    </row>
    <row r="364" spans="48:54">
      <c r="AV364" s="191"/>
      <c r="BB364" s="191"/>
    </row>
    <row r="365" spans="48:54">
      <c r="AV365" s="191"/>
      <c r="BB365" s="191"/>
    </row>
    <row r="366" spans="48:54">
      <c r="AV366" s="191"/>
      <c r="BB366" s="191"/>
    </row>
    <row r="367" spans="48:54">
      <c r="AV367" s="191"/>
      <c r="BB367" s="191"/>
    </row>
    <row r="368" spans="48:54">
      <c r="AV368" s="191"/>
      <c r="BB368" s="191"/>
    </row>
    <row r="369" spans="48:54">
      <c r="AV369" s="191"/>
      <c r="BB369" s="191"/>
    </row>
    <row r="370" spans="48:54">
      <c r="AV370" s="191"/>
      <c r="BB370" s="191"/>
    </row>
    <row r="371" spans="48:54">
      <c r="AV371" s="191"/>
      <c r="BB371" s="191"/>
    </row>
    <row r="372" spans="48:54">
      <c r="AV372" s="191"/>
      <c r="BB372" s="191"/>
    </row>
    <row r="373" spans="48:54">
      <c r="AV373" s="191"/>
      <c r="BB373" s="191"/>
    </row>
    <row r="374" spans="48:54">
      <c r="AV374" s="191"/>
      <c r="BB374" s="191"/>
    </row>
    <row r="375" spans="48:54">
      <c r="AV375" s="191"/>
      <c r="BB375" s="191"/>
    </row>
    <row r="376" spans="48:54">
      <c r="AV376" s="191"/>
      <c r="BB376" s="191"/>
    </row>
    <row r="377" spans="48:54">
      <c r="AV377" s="191"/>
      <c r="BB377" s="191"/>
    </row>
    <row r="378" spans="48:54">
      <c r="AV378" s="191"/>
      <c r="BB378" s="191"/>
    </row>
    <row r="379" spans="48:54">
      <c r="AV379" s="191"/>
      <c r="BB379" s="191"/>
    </row>
    <row r="380" spans="48:54">
      <c r="AV380" s="191"/>
      <c r="BB380" s="191"/>
    </row>
    <row r="381" spans="48:54">
      <c r="AV381" s="191"/>
      <c r="BB381" s="191"/>
    </row>
    <row r="382" spans="48:54">
      <c r="AV382" s="191"/>
      <c r="BB382" s="191"/>
    </row>
    <row r="383" spans="48:54">
      <c r="AV383" s="191"/>
      <c r="BB383" s="191"/>
    </row>
    <row r="384" spans="48:54">
      <c r="AV384" s="191"/>
      <c r="BB384" s="191"/>
    </row>
    <row r="385" spans="48:54">
      <c r="AV385" s="191"/>
      <c r="BB385" s="191"/>
    </row>
    <row r="386" spans="48:54">
      <c r="AV386" s="191"/>
      <c r="BB386" s="191"/>
    </row>
    <row r="387" spans="48:54">
      <c r="AV387" s="191"/>
      <c r="BB387" s="191"/>
    </row>
    <row r="388" spans="48:54">
      <c r="AV388" s="191"/>
      <c r="BB388" s="191"/>
    </row>
    <row r="389" spans="48:54">
      <c r="AV389" s="191"/>
      <c r="BB389" s="191"/>
    </row>
    <row r="390" spans="48:54">
      <c r="AV390" s="191"/>
      <c r="BB390" s="191"/>
    </row>
    <row r="391" spans="48:54">
      <c r="AV391" s="191"/>
      <c r="BB391" s="191"/>
    </row>
    <row r="392" spans="48:54">
      <c r="AV392" s="191"/>
      <c r="BB392" s="191"/>
    </row>
    <row r="393" spans="48:54">
      <c r="AV393" s="191"/>
      <c r="BB393" s="191"/>
    </row>
    <row r="394" spans="48:54">
      <c r="AV394" s="191"/>
      <c r="BB394" s="191"/>
    </row>
    <row r="395" spans="48:54">
      <c r="AV395" s="191"/>
      <c r="BB395" s="191"/>
    </row>
    <row r="396" spans="48:54">
      <c r="AV396" s="191"/>
      <c r="BB396" s="191"/>
    </row>
    <row r="397" spans="48:54">
      <c r="AV397" s="191"/>
      <c r="BB397" s="191"/>
    </row>
    <row r="398" spans="48:54">
      <c r="AV398" s="191"/>
      <c r="BB398" s="191"/>
    </row>
    <row r="399" spans="48:54">
      <c r="AV399" s="191"/>
      <c r="BB399" s="191"/>
    </row>
    <row r="400" spans="48:54">
      <c r="AV400" s="191"/>
      <c r="BB400" s="191"/>
    </row>
    <row r="401" spans="48:54">
      <c r="AV401" s="191"/>
      <c r="BB401" s="191"/>
    </row>
    <row r="402" spans="48:54">
      <c r="AV402" s="191"/>
      <c r="BB402" s="191"/>
    </row>
    <row r="403" spans="48:54">
      <c r="AV403" s="191"/>
      <c r="BB403" s="191"/>
    </row>
    <row r="404" spans="48:54">
      <c r="AV404" s="191"/>
      <c r="BB404" s="191"/>
    </row>
    <row r="405" spans="48:54">
      <c r="AV405" s="191"/>
      <c r="BB405" s="191"/>
    </row>
    <row r="406" spans="48:54">
      <c r="AV406" s="191"/>
      <c r="BB406" s="191"/>
    </row>
    <row r="407" spans="48:54">
      <c r="AV407" s="191"/>
      <c r="BB407" s="191"/>
    </row>
    <row r="408" spans="48:54">
      <c r="AV408" s="191"/>
      <c r="BB408" s="191"/>
    </row>
    <row r="409" spans="48:54">
      <c r="AV409" s="191"/>
      <c r="BB409" s="191"/>
    </row>
    <row r="410" spans="48:54">
      <c r="AV410" s="191"/>
      <c r="BB410" s="191"/>
    </row>
    <row r="411" spans="48:54">
      <c r="AV411" s="191"/>
      <c r="BB411" s="191"/>
    </row>
    <row r="412" spans="48:54">
      <c r="AV412" s="191"/>
      <c r="BB412" s="191"/>
    </row>
    <row r="413" spans="48:54">
      <c r="AV413" s="191"/>
      <c r="BB413" s="191"/>
    </row>
    <row r="414" spans="48:54">
      <c r="AV414" s="191"/>
      <c r="BB414" s="191"/>
    </row>
    <row r="415" spans="48:54">
      <c r="AV415" s="191"/>
      <c r="BB415" s="191"/>
    </row>
    <row r="416" spans="48:54">
      <c r="AV416" s="191"/>
      <c r="BB416" s="191"/>
    </row>
    <row r="417" spans="48:54">
      <c r="AV417" s="191"/>
      <c r="BB417" s="191"/>
    </row>
    <row r="418" spans="48:54">
      <c r="AV418" s="191"/>
      <c r="BB418" s="191"/>
    </row>
    <row r="419" spans="48:54">
      <c r="AV419" s="191"/>
      <c r="BB419" s="191"/>
    </row>
    <row r="420" spans="48:54">
      <c r="AV420" s="191"/>
      <c r="BB420" s="191"/>
    </row>
    <row r="421" spans="48:54">
      <c r="AV421" s="191"/>
      <c r="BB421" s="191"/>
    </row>
    <row r="422" spans="48:54">
      <c r="AV422" s="191"/>
      <c r="BB422" s="191"/>
    </row>
    <row r="423" spans="48:54">
      <c r="AV423" s="191"/>
      <c r="BB423" s="191"/>
    </row>
    <row r="424" spans="48:54">
      <c r="AV424" s="191"/>
      <c r="BB424" s="191"/>
    </row>
    <row r="425" spans="48:54">
      <c r="AV425" s="191"/>
      <c r="BB425" s="191"/>
    </row>
    <row r="426" spans="48:54">
      <c r="AV426" s="191"/>
      <c r="BB426" s="191"/>
    </row>
    <row r="427" spans="48:54">
      <c r="AV427" s="191"/>
      <c r="BB427" s="191"/>
    </row>
    <row r="428" spans="48:54">
      <c r="AV428" s="191"/>
      <c r="BB428" s="191"/>
    </row>
    <row r="429" spans="48:54">
      <c r="AV429" s="191"/>
      <c r="BB429" s="191"/>
    </row>
    <row r="430" spans="48:54">
      <c r="AV430" s="191"/>
      <c r="BB430" s="191"/>
    </row>
    <row r="431" spans="48:54">
      <c r="AV431" s="191"/>
      <c r="BB431" s="191"/>
    </row>
    <row r="432" spans="48:54">
      <c r="AV432" s="191"/>
      <c r="BB432" s="191"/>
    </row>
    <row r="433" spans="48:54">
      <c r="AV433" s="191"/>
      <c r="BB433" s="191"/>
    </row>
    <row r="434" spans="48:54">
      <c r="AV434" s="191"/>
      <c r="BB434" s="191"/>
    </row>
    <row r="435" spans="48:54">
      <c r="AV435" s="191"/>
      <c r="BB435" s="191"/>
    </row>
    <row r="436" spans="48:54">
      <c r="AV436" s="191"/>
      <c r="BB436" s="191"/>
    </row>
    <row r="437" spans="48:54">
      <c r="AV437" s="191"/>
      <c r="BB437" s="191"/>
    </row>
    <row r="438" spans="48:54">
      <c r="AV438" s="191"/>
      <c r="BB438" s="191"/>
    </row>
    <row r="439" spans="48:54">
      <c r="AV439" s="191"/>
      <c r="BB439" s="191"/>
    </row>
    <row r="440" spans="48:54">
      <c r="AV440" s="191"/>
      <c r="BB440" s="191"/>
    </row>
    <row r="441" spans="48:54">
      <c r="AV441" s="191"/>
      <c r="BB441" s="191"/>
    </row>
    <row r="442" spans="48:54">
      <c r="AV442" s="191"/>
      <c r="BB442" s="191"/>
    </row>
    <row r="443" spans="48:54">
      <c r="AV443" s="191"/>
      <c r="BB443" s="191"/>
    </row>
    <row r="444" spans="48:54">
      <c r="AV444" s="191"/>
      <c r="BB444" s="191"/>
    </row>
    <row r="445" spans="48:54">
      <c r="AV445" s="191"/>
      <c r="BB445" s="191"/>
    </row>
    <row r="446" spans="48:54">
      <c r="AV446" s="191"/>
      <c r="BB446" s="191"/>
    </row>
    <row r="447" spans="48:54">
      <c r="AV447" s="191"/>
      <c r="BB447" s="191"/>
    </row>
    <row r="448" spans="48:54">
      <c r="AV448" s="191"/>
      <c r="BB448" s="191"/>
    </row>
    <row r="449" spans="48:54">
      <c r="AV449" s="191"/>
      <c r="BB449" s="191"/>
    </row>
    <row r="450" spans="48:54">
      <c r="AV450" s="191"/>
      <c r="BB450" s="191"/>
    </row>
    <row r="451" spans="48:54">
      <c r="AV451" s="191"/>
      <c r="BB451" s="191"/>
    </row>
    <row r="452" spans="48:54">
      <c r="AV452" s="191"/>
      <c r="BB452" s="191"/>
    </row>
    <row r="453" spans="48:54">
      <c r="AV453" s="191"/>
      <c r="BB453" s="191"/>
    </row>
    <row r="454" spans="48:54">
      <c r="AV454" s="191"/>
      <c r="BB454" s="191"/>
    </row>
    <row r="455" spans="48:54">
      <c r="AV455" s="191"/>
      <c r="BB455" s="191"/>
    </row>
    <row r="456" spans="48:54">
      <c r="AV456" s="191"/>
      <c r="BB456" s="191"/>
    </row>
    <row r="457" spans="48:54">
      <c r="AV457" s="191"/>
      <c r="BB457" s="191"/>
    </row>
    <row r="458" spans="48:54">
      <c r="AV458" s="191"/>
      <c r="BB458" s="191"/>
    </row>
    <row r="459" spans="48:54">
      <c r="AV459" s="191"/>
      <c r="BB459" s="191"/>
    </row>
    <row r="460" spans="48:54">
      <c r="AV460" s="191"/>
      <c r="BB460" s="191"/>
    </row>
    <row r="461" spans="48:54">
      <c r="AV461" s="191"/>
      <c r="BB461" s="191"/>
    </row>
    <row r="462" spans="48:54">
      <c r="AV462" s="191"/>
      <c r="BB462" s="191"/>
    </row>
    <row r="463" spans="48:54">
      <c r="AV463" s="191"/>
      <c r="BB463" s="191"/>
    </row>
    <row r="464" spans="48:54">
      <c r="AV464" s="191"/>
      <c r="BB464" s="191"/>
    </row>
    <row r="465" spans="48:54">
      <c r="AV465" s="191"/>
      <c r="BB465" s="191"/>
    </row>
    <row r="466" spans="48:54">
      <c r="AV466" s="191"/>
      <c r="BB466" s="191"/>
    </row>
    <row r="467" spans="48:54">
      <c r="AV467" s="191"/>
      <c r="BB467" s="191"/>
    </row>
    <row r="468" spans="48:54">
      <c r="AV468" s="191"/>
      <c r="BB468" s="191"/>
    </row>
    <row r="469" spans="48:54">
      <c r="AV469" s="191"/>
      <c r="BB469" s="191"/>
    </row>
    <row r="470" spans="48:54">
      <c r="AV470" s="191"/>
      <c r="BB470" s="191"/>
    </row>
    <row r="471" spans="48:54">
      <c r="AV471" s="191"/>
      <c r="BB471" s="191"/>
    </row>
    <row r="472" spans="48:54">
      <c r="AV472" s="191"/>
      <c r="BB472" s="191"/>
    </row>
    <row r="473" spans="48:54">
      <c r="AV473" s="191"/>
      <c r="BB473" s="191"/>
    </row>
    <row r="474" spans="48:54">
      <c r="AV474" s="191"/>
      <c r="BB474" s="191"/>
    </row>
    <row r="475" spans="48:54">
      <c r="AV475" s="191"/>
      <c r="BB475" s="191"/>
    </row>
    <row r="476" spans="48:54">
      <c r="AV476" s="191"/>
      <c r="BB476" s="191"/>
    </row>
    <row r="477" spans="48:54">
      <c r="AV477" s="191"/>
      <c r="BB477" s="191"/>
    </row>
    <row r="478" spans="48:54">
      <c r="AV478" s="191"/>
      <c r="BB478" s="191"/>
    </row>
    <row r="479" spans="48:54">
      <c r="AV479" s="191"/>
      <c r="BB479" s="191"/>
    </row>
    <row r="480" spans="48:54">
      <c r="AV480" s="191"/>
      <c r="BB480" s="191"/>
    </row>
    <row r="481" spans="48:54">
      <c r="AV481" s="191"/>
      <c r="BB481" s="191"/>
    </row>
    <row r="482" spans="48:54">
      <c r="AV482" s="191"/>
      <c r="BB482" s="191"/>
    </row>
    <row r="483" spans="48:54">
      <c r="AV483" s="191"/>
      <c r="BB483" s="191"/>
    </row>
    <row r="484" spans="48:54">
      <c r="AV484" s="191"/>
      <c r="BB484" s="191"/>
    </row>
    <row r="485" spans="48:54">
      <c r="AV485" s="191"/>
      <c r="BB485" s="191"/>
    </row>
    <row r="486" spans="48:54">
      <c r="AV486" s="191"/>
      <c r="BB486" s="191"/>
    </row>
    <row r="487" spans="48:54">
      <c r="AV487" s="191"/>
      <c r="BB487" s="191"/>
    </row>
    <row r="488" spans="48:54">
      <c r="AV488" s="191"/>
      <c r="BB488" s="191"/>
    </row>
    <row r="489" spans="48:54">
      <c r="AV489" s="191"/>
      <c r="BB489" s="191"/>
    </row>
    <row r="490" spans="48:54">
      <c r="AV490" s="191"/>
      <c r="BB490" s="191"/>
    </row>
    <row r="491" spans="48:54">
      <c r="AV491" s="191"/>
      <c r="BB491" s="191"/>
    </row>
    <row r="492" spans="48:54">
      <c r="AV492" s="191"/>
      <c r="BB492" s="191"/>
    </row>
    <row r="493" spans="48:54">
      <c r="AV493" s="191"/>
      <c r="BB493" s="191"/>
    </row>
    <row r="494" spans="48:54">
      <c r="AV494" s="191"/>
      <c r="BB494" s="191"/>
    </row>
    <row r="495" spans="48:54">
      <c r="AV495" s="191"/>
      <c r="BB495" s="191"/>
    </row>
    <row r="496" spans="48:54">
      <c r="AV496" s="191"/>
      <c r="BB496" s="191"/>
    </row>
    <row r="497" spans="48:54">
      <c r="AV497" s="191"/>
      <c r="BB497" s="191"/>
    </row>
    <row r="498" spans="48:54">
      <c r="AV498" s="191"/>
      <c r="BB498" s="191"/>
    </row>
    <row r="499" spans="48:54">
      <c r="AV499" s="191"/>
      <c r="BB499" s="191"/>
    </row>
    <row r="500" spans="48:54">
      <c r="AV500" s="191"/>
      <c r="BB500" s="191"/>
    </row>
    <row r="501" spans="48:54">
      <c r="AV501" s="191"/>
      <c r="BB501" s="191"/>
    </row>
    <row r="502" spans="48:54">
      <c r="AV502" s="191"/>
      <c r="BB502" s="191"/>
    </row>
    <row r="503" spans="48:54">
      <c r="AV503" s="191"/>
      <c r="BB503" s="191"/>
    </row>
    <row r="504" spans="48:54">
      <c r="AV504" s="191"/>
      <c r="BB504" s="191"/>
    </row>
    <row r="505" spans="48:54">
      <c r="AV505" s="191"/>
      <c r="BB505" s="191"/>
    </row>
    <row r="506" spans="48:54">
      <c r="AV506" s="191"/>
      <c r="BB506" s="191"/>
    </row>
    <row r="507" spans="48:54">
      <c r="AV507" s="191"/>
      <c r="BB507" s="191"/>
    </row>
    <row r="508" spans="48:54">
      <c r="AV508" s="191"/>
      <c r="BB508" s="191"/>
    </row>
    <row r="509" spans="48:54">
      <c r="AV509" s="191"/>
      <c r="BB509" s="191"/>
    </row>
    <row r="510" spans="48:54">
      <c r="AV510" s="191"/>
      <c r="BB510" s="191"/>
    </row>
    <row r="511" spans="48:54">
      <c r="AV511" s="191"/>
      <c r="BB511" s="191"/>
    </row>
    <row r="512" spans="48:54">
      <c r="AV512" s="191"/>
      <c r="BB512" s="191"/>
    </row>
    <row r="513" spans="48:54">
      <c r="AV513" s="191"/>
      <c r="BB513" s="191"/>
    </row>
    <row r="514" spans="48:54">
      <c r="AV514" s="191"/>
      <c r="BB514" s="191"/>
    </row>
    <row r="515" spans="48:54">
      <c r="AV515" s="191"/>
      <c r="BB515" s="191"/>
    </row>
    <row r="516" spans="48:54">
      <c r="AV516" s="191"/>
      <c r="BB516" s="191"/>
    </row>
    <row r="517" spans="48:54">
      <c r="AV517" s="191"/>
      <c r="BB517" s="191"/>
    </row>
    <row r="518" spans="48:54">
      <c r="AV518" s="191"/>
      <c r="BB518" s="191"/>
    </row>
    <row r="519" spans="48:54">
      <c r="AV519" s="191"/>
      <c r="BB519" s="191"/>
    </row>
    <row r="520" spans="48:54">
      <c r="AV520" s="191"/>
      <c r="BB520" s="191"/>
    </row>
    <row r="521" spans="48:54">
      <c r="AV521" s="191"/>
      <c r="BB521" s="191"/>
    </row>
    <row r="522" spans="48:54">
      <c r="AV522" s="191"/>
      <c r="BB522" s="191"/>
    </row>
    <row r="523" spans="48:54">
      <c r="AV523" s="191"/>
      <c r="BB523" s="191"/>
    </row>
    <row r="524" spans="48:54">
      <c r="AV524" s="191"/>
      <c r="BB524" s="191"/>
    </row>
    <row r="525" spans="48:54">
      <c r="AV525" s="191"/>
      <c r="BB525" s="191"/>
    </row>
    <row r="526" spans="48:54">
      <c r="AV526" s="191"/>
      <c r="BB526" s="191"/>
    </row>
    <row r="527" spans="48:54">
      <c r="AV527" s="191"/>
      <c r="BB527" s="191"/>
    </row>
    <row r="528" spans="48:54">
      <c r="AV528" s="191"/>
      <c r="BB528" s="191"/>
    </row>
    <row r="529" spans="48:54">
      <c r="AV529" s="191"/>
      <c r="BB529" s="191"/>
    </row>
    <row r="530" spans="48:54">
      <c r="AV530" s="191"/>
      <c r="BB530" s="191"/>
    </row>
    <row r="531" spans="48:54">
      <c r="AV531" s="191"/>
      <c r="BB531" s="191"/>
    </row>
    <row r="532" spans="48:54">
      <c r="AV532" s="191"/>
      <c r="BB532" s="191"/>
    </row>
    <row r="533" spans="48:54">
      <c r="AV533" s="191"/>
      <c r="BB533" s="191"/>
    </row>
    <row r="534" spans="48:54">
      <c r="AV534" s="191"/>
      <c r="BB534" s="191"/>
    </row>
    <row r="535" spans="48:54">
      <c r="AV535" s="191"/>
      <c r="BB535" s="191"/>
    </row>
    <row r="536" spans="48:54">
      <c r="AV536" s="191"/>
      <c r="BB536" s="191"/>
    </row>
    <row r="537" spans="48:54">
      <c r="AV537" s="191"/>
      <c r="BB537" s="191"/>
    </row>
    <row r="538" spans="48:54">
      <c r="AV538" s="191"/>
      <c r="BB538" s="191"/>
    </row>
    <row r="539" spans="48:54">
      <c r="AV539" s="191"/>
      <c r="BB539" s="191"/>
    </row>
    <row r="540" spans="48:54">
      <c r="AV540" s="191"/>
      <c r="BB540" s="191"/>
    </row>
    <row r="541" spans="48:54">
      <c r="AV541" s="191"/>
      <c r="BB541" s="191"/>
    </row>
    <row r="542" spans="48:54">
      <c r="AV542" s="191"/>
      <c r="BB542" s="191"/>
    </row>
    <row r="543" spans="48:54">
      <c r="AV543" s="191"/>
      <c r="BB543" s="191"/>
    </row>
    <row r="544" spans="48:54">
      <c r="AV544" s="191"/>
      <c r="BB544" s="191"/>
    </row>
    <row r="545" spans="48:54">
      <c r="AV545" s="191"/>
      <c r="BB545" s="191"/>
    </row>
    <row r="546" spans="48:54">
      <c r="AV546" s="191"/>
      <c r="BB546" s="191"/>
    </row>
    <row r="547" spans="48:54">
      <c r="AV547" s="191"/>
      <c r="BB547" s="191"/>
    </row>
    <row r="548" spans="48:54">
      <c r="AV548" s="191"/>
      <c r="BB548" s="191"/>
    </row>
    <row r="549" spans="48:54">
      <c r="AV549" s="191"/>
      <c r="BB549" s="191"/>
    </row>
    <row r="550" spans="48:54">
      <c r="AV550" s="191"/>
      <c r="BB550" s="191"/>
    </row>
    <row r="551" spans="48:54">
      <c r="AV551" s="191"/>
      <c r="BB551" s="191"/>
    </row>
    <row r="552" spans="48:54">
      <c r="AV552" s="191"/>
      <c r="BB552" s="191"/>
    </row>
    <row r="553" spans="48:54">
      <c r="AV553" s="191"/>
      <c r="BB553" s="191"/>
    </row>
    <row r="554" spans="48:54">
      <c r="AV554" s="191"/>
      <c r="BB554" s="191"/>
    </row>
    <row r="555" spans="48:54">
      <c r="AV555" s="191"/>
      <c r="BB555" s="191"/>
    </row>
    <row r="556" spans="48:54">
      <c r="AV556" s="191"/>
      <c r="BB556" s="191"/>
    </row>
    <row r="557" spans="48:54">
      <c r="AV557" s="191"/>
      <c r="BB557" s="191"/>
    </row>
    <row r="558" spans="48:54">
      <c r="AV558" s="191"/>
      <c r="BB558" s="191"/>
    </row>
    <row r="559" spans="48:54">
      <c r="AV559" s="191"/>
      <c r="BB559" s="191"/>
    </row>
    <row r="560" spans="48:54">
      <c r="AV560" s="191"/>
      <c r="BB560" s="191"/>
    </row>
    <row r="561" spans="48:54">
      <c r="AV561" s="191"/>
      <c r="BB561" s="191"/>
    </row>
    <row r="562" spans="48:54">
      <c r="AV562" s="191"/>
      <c r="BB562" s="191"/>
    </row>
    <row r="563" spans="48:54">
      <c r="AV563" s="191"/>
      <c r="BB563" s="191"/>
    </row>
    <row r="564" spans="48:54">
      <c r="AV564" s="191"/>
      <c r="BB564" s="191"/>
    </row>
    <row r="565" spans="48:54">
      <c r="AV565" s="191"/>
      <c r="BB565" s="191"/>
    </row>
    <row r="566" spans="48:54">
      <c r="AV566" s="191"/>
      <c r="BB566" s="191"/>
    </row>
    <row r="567" spans="48:54">
      <c r="AV567" s="191"/>
      <c r="BB567" s="191"/>
    </row>
    <row r="568" spans="48:54">
      <c r="AV568" s="191"/>
      <c r="BB568" s="191"/>
    </row>
    <row r="569" spans="48:54">
      <c r="AV569" s="191"/>
      <c r="BB569" s="191"/>
    </row>
    <row r="570" spans="48:54">
      <c r="AV570" s="191"/>
      <c r="BB570" s="191"/>
    </row>
    <row r="571" spans="48:54">
      <c r="AV571" s="191"/>
      <c r="BB571" s="191"/>
    </row>
    <row r="572" spans="48:54">
      <c r="AV572" s="191"/>
      <c r="BB572" s="191"/>
    </row>
    <row r="573" spans="48:54">
      <c r="AV573" s="191"/>
      <c r="BB573" s="191"/>
    </row>
    <row r="574" spans="48:54">
      <c r="AV574" s="191"/>
      <c r="BB574" s="191"/>
    </row>
    <row r="575" spans="48:54">
      <c r="AV575" s="191"/>
      <c r="BB575" s="191"/>
    </row>
    <row r="576" spans="48:54">
      <c r="AV576" s="191"/>
      <c r="BB576" s="191"/>
    </row>
    <row r="577" spans="48:54">
      <c r="AV577" s="191"/>
      <c r="BB577" s="191"/>
    </row>
    <row r="578" spans="48:54">
      <c r="AV578" s="191"/>
      <c r="BB578" s="191"/>
    </row>
    <row r="579" spans="48:54">
      <c r="AV579" s="191"/>
      <c r="BB579" s="191"/>
    </row>
    <row r="580" spans="48:54">
      <c r="AV580" s="191"/>
      <c r="BB580" s="191"/>
    </row>
    <row r="581" spans="48:54">
      <c r="AV581" s="191"/>
      <c r="BB581" s="191"/>
    </row>
    <row r="582" spans="48:54">
      <c r="AV582" s="191"/>
      <c r="BB582" s="191"/>
    </row>
    <row r="583" spans="48:54">
      <c r="AV583" s="191"/>
      <c r="BB583" s="191"/>
    </row>
    <row r="584" spans="48:54">
      <c r="AV584" s="191"/>
      <c r="BB584" s="191"/>
    </row>
    <row r="585" spans="48:54">
      <c r="AV585" s="191"/>
      <c r="BB585" s="191"/>
    </row>
    <row r="586" spans="48:54">
      <c r="AV586" s="191"/>
      <c r="BB586" s="191"/>
    </row>
    <row r="587" spans="48:54">
      <c r="AV587" s="191"/>
      <c r="BB587" s="191"/>
    </row>
    <row r="588" spans="48:54">
      <c r="AV588" s="191"/>
      <c r="BB588" s="191"/>
    </row>
    <row r="589" spans="48:54">
      <c r="AV589" s="191"/>
      <c r="BB589" s="191"/>
    </row>
    <row r="590" spans="48:54">
      <c r="AV590" s="191"/>
      <c r="BB590" s="191"/>
    </row>
    <row r="591" spans="48:54">
      <c r="AV591" s="191"/>
      <c r="BB591" s="191"/>
    </row>
    <row r="592" spans="48:54">
      <c r="AV592" s="191"/>
      <c r="BB592" s="191"/>
    </row>
    <row r="593" spans="48:54">
      <c r="AV593" s="191"/>
      <c r="BB593" s="191"/>
    </row>
    <row r="594" spans="48:54">
      <c r="AV594" s="191"/>
      <c r="BB594" s="191"/>
    </row>
    <row r="595" spans="48:54">
      <c r="AV595" s="191"/>
      <c r="BB595" s="191"/>
    </row>
    <row r="596" spans="48:54">
      <c r="AV596" s="191"/>
      <c r="BB596" s="191"/>
    </row>
    <row r="597" spans="48:54">
      <c r="AV597" s="191"/>
      <c r="BB597" s="191"/>
    </row>
    <row r="598" spans="48:54">
      <c r="AV598" s="191"/>
      <c r="BB598" s="191"/>
    </row>
    <row r="599" spans="48:54">
      <c r="AV599" s="191"/>
      <c r="BB599" s="191"/>
    </row>
    <row r="600" spans="48:54">
      <c r="AV600" s="191"/>
      <c r="BB600" s="191"/>
    </row>
    <row r="601" spans="48:54">
      <c r="AV601" s="191"/>
      <c r="BB601" s="191"/>
    </row>
    <row r="602" spans="48:54">
      <c r="AV602" s="191"/>
      <c r="BB602" s="191"/>
    </row>
    <row r="603" spans="48:54">
      <c r="AV603" s="191"/>
      <c r="BB603" s="191"/>
    </row>
    <row r="604" spans="48:54">
      <c r="AV604" s="191"/>
      <c r="BB604" s="191"/>
    </row>
    <row r="605" spans="48:54">
      <c r="AV605" s="191"/>
      <c r="BB605" s="191"/>
    </row>
    <row r="606" spans="48:54">
      <c r="AV606" s="191"/>
      <c r="BB606" s="191"/>
    </row>
    <row r="607" spans="48:54">
      <c r="AV607" s="191"/>
      <c r="BB607" s="191"/>
    </row>
    <row r="608" spans="48:54">
      <c r="AV608" s="191"/>
      <c r="BB608" s="191"/>
    </row>
    <row r="609" spans="48:54">
      <c r="AV609" s="191"/>
      <c r="BB609" s="191"/>
    </row>
    <row r="610" spans="48:54">
      <c r="AV610" s="191"/>
      <c r="BB610" s="191"/>
    </row>
    <row r="611" spans="48:54">
      <c r="AV611" s="191"/>
      <c r="BB611" s="191"/>
    </row>
    <row r="612" spans="48:54">
      <c r="AV612" s="191"/>
      <c r="BB612" s="191"/>
    </row>
    <row r="613" spans="48:54">
      <c r="AV613" s="191"/>
      <c r="BB613" s="191"/>
    </row>
    <row r="614" spans="48:54">
      <c r="AV614" s="191"/>
      <c r="BB614" s="191"/>
    </row>
    <row r="615" spans="48:54">
      <c r="AV615" s="191"/>
      <c r="BB615" s="191"/>
    </row>
    <row r="616" spans="48:54">
      <c r="AV616" s="191"/>
      <c r="BB616" s="191"/>
    </row>
    <row r="617" spans="48:54">
      <c r="AV617" s="191"/>
      <c r="BB617" s="191"/>
    </row>
    <row r="618" spans="48:54">
      <c r="AV618" s="191"/>
      <c r="BB618" s="191"/>
    </row>
    <row r="619" spans="48:54">
      <c r="AV619" s="191"/>
      <c r="BB619" s="191"/>
    </row>
    <row r="620" spans="48:54">
      <c r="AV620" s="191"/>
      <c r="BB620" s="191"/>
    </row>
    <row r="621" spans="48:54">
      <c r="AV621" s="191"/>
      <c r="BB621" s="191"/>
    </row>
    <row r="622" spans="48:54">
      <c r="AV622" s="191"/>
      <c r="BB622" s="191"/>
    </row>
    <row r="623" spans="48:54">
      <c r="AV623" s="191"/>
      <c r="BB623" s="191"/>
    </row>
    <row r="624" spans="48:54">
      <c r="AV624" s="191"/>
      <c r="BB624" s="191"/>
    </row>
    <row r="625" spans="48:54">
      <c r="AV625" s="191"/>
      <c r="BB625" s="191"/>
    </row>
    <row r="626" spans="48:54">
      <c r="AV626" s="191"/>
      <c r="BB626" s="191"/>
    </row>
    <row r="627" spans="48:54">
      <c r="AV627" s="191"/>
      <c r="BB627" s="191"/>
    </row>
    <row r="628" spans="48:54">
      <c r="AV628" s="191"/>
      <c r="BB628" s="191"/>
    </row>
    <row r="629" spans="48:54">
      <c r="AV629" s="191"/>
      <c r="BB629" s="191"/>
    </row>
    <row r="630" spans="48:54">
      <c r="AV630" s="191"/>
      <c r="BB630" s="191"/>
    </row>
    <row r="631" spans="48:54">
      <c r="AV631" s="191"/>
      <c r="BB631" s="191"/>
    </row>
    <row r="632" spans="48:54">
      <c r="AV632" s="191"/>
      <c r="BB632" s="191"/>
    </row>
    <row r="633" spans="48:54">
      <c r="AV633" s="191"/>
      <c r="BB633" s="191"/>
    </row>
    <row r="634" spans="48:54">
      <c r="AV634" s="191"/>
      <c r="BB634" s="191"/>
    </row>
    <row r="635" spans="48:54">
      <c r="AV635" s="191"/>
      <c r="BB635" s="191"/>
    </row>
    <row r="636" spans="48:54">
      <c r="AV636" s="191"/>
      <c r="BB636" s="191"/>
    </row>
    <row r="637" spans="48:54">
      <c r="AV637" s="191"/>
      <c r="BB637" s="191"/>
    </row>
    <row r="638" spans="48:54">
      <c r="AV638" s="191"/>
      <c r="BB638" s="191"/>
    </row>
    <row r="639" spans="48:54">
      <c r="AV639" s="191"/>
      <c r="BB639" s="191"/>
    </row>
    <row r="640" spans="48:54">
      <c r="AV640" s="191"/>
      <c r="BB640" s="191"/>
    </row>
    <row r="641" spans="48:54">
      <c r="AV641" s="191"/>
      <c r="BB641" s="191"/>
    </row>
    <row r="642" spans="48:54">
      <c r="AV642" s="191"/>
      <c r="BB642" s="191"/>
    </row>
    <row r="643" spans="48:54">
      <c r="AV643" s="191"/>
      <c r="BB643" s="191"/>
    </row>
    <row r="644" spans="48:54">
      <c r="AV644" s="191"/>
      <c r="BB644" s="191"/>
    </row>
    <row r="645" spans="48:54">
      <c r="AV645" s="191"/>
      <c r="BB645" s="191"/>
    </row>
    <row r="646" spans="48:54">
      <c r="AV646" s="191"/>
      <c r="BB646" s="191"/>
    </row>
    <row r="647" spans="48:54">
      <c r="AV647" s="191"/>
      <c r="BB647" s="191"/>
    </row>
    <row r="648" spans="48:54">
      <c r="AV648" s="191"/>
      <c r="BB648" s="191"/>
    </row>
    <row r="649" spans="48:54">
      <c r="AV649" s="191"/>
      <c r="BB649" s="191"/>
    </row>
    <row r="650" spans="48:54">
      <c r="AV650" s="191"/>
      <c r="BB650" s="191"/>
    </row>
    <row r="651" spans="48:54">
      <c r="AV651" s="191"/>
      <c r="BB651" s="191"/>
    </row>
    <row r="652" spans="48:54">
      <c r="AV652" s="191"/>
      <c r="BB652" s="191"/>
    </row>
    <row r="653" spans="48:54">
      <c r="AV653" s="191"/>
      <c r="BB653" s="191"/>
    </row>
    <row r="654" spans="48:54">
      <c r="AV654" s="191"/>
      <c r="BB654" s="191"/>
    </row>
    <row r="655" spans="48:54">
      <c r="AV655" s="191"/>
      <c r="BB655" s="191"/>
    </row>
    <row r="656" spans="48:54">
      <c r="AV656" s="191"/>
      <c r="BB656" s="191"/>
    </row>
    <row r="657" spans="48:54">
      <c r="AV657" s="191"/>
      <c r="BB657" s="191"/>
    </row>
    <row r="658" spans="48:54">
      <c r="AV658" s="191"/>
      <c r="BB658" s="191"/>
    </row>
    <row r="659" spans="48:54">
      <c r="AV659" s="191"/>
      <c r="BB659" s="191"/>
    </row>
    <row r="660" spans="48:54">
      <c r="AV660" s="191"/>
      <c r="BB660" s="191"/>
    </row>
    <row r="661" spans="48:54">
      <c r="AV661" s="191"/>
      <c r="BB661" s="191"/>
    </row>
    <row r="662" spans="48:54">
      <c r="AV662" s="191"/>
      <c r="BB662" s="191"/>
    </row>
    <row r="663" spans="48:54">
      <c r="AV663" s="191"/>
      <c r="BB663" s="191"/>
    </row>
    <row r="664" spans="48:54">
      <c r="AV664" s="191"/>
      <c r="BB664" s="191"/>
    </row>
    <row r="665" spans="48:54">
      <c r="AV665" s="191"/>
      <c r="BB665" s="191"/>
    </row>
    <row r="666" spans="48:54">
      <c r="AV666" s="191"/>
      <c r="BB666" s="191"/>
    </row>
    <row r="667" spans="48:54">
      <c r="AV667" s="191"/>
      <c r="BB667" s="191"/>
    </row>
    <row r="668" spans="48:54">
      <c r="AV668" s="191"/>
      <c r="BB668" s="191"/>
    </row>
    <row r="669" spans="48:54">
      <c r="AV669" s="191"/>
      <c r="BB669" s="191"/>
    </row>
    <row r="670" spans="48:54">
      <c r="AV670" s="191"/>
      <c r="BB670" s="191"/>
    </row>
    <row r="671" spans="48:54">
      <c r="AV671" s="191"/>
      <c r="BB671" s="191"/>
    </row>
    <row r="672" spans="48:54">
      <c r="AV672" s="191"/>
      <c r="BB672" s="191"/>
    </row>
    <row r="673" spans="48:54">
      <c r="AV673" s="191"/>
      <c r="BB673" s="191"/>
    </row>
    <row r="674" spans="48:54">
      <c r="AV674" s="191"/>
      <c r="BB674" s="191"/>
    </row>
    <row r="675" spans="48:54">
      <c r="AV675" s="191"/>
      <c r="BB675" s="191"/>
    </row>
    <row r="676" spans="48:54">
      <c r="AV676" s="191"/>
      <c r="BB676" s="191"/>
    </row>
    <row r="677" spans="48:54">
      <c r="AV677" s="191"/>
      <c r="BB677" s="191"/>
    </row>
    <row r="678" spans="48:54">
      <c r="AV678" s="191"/>
      <c r="BB678" s="191"/>
    </row>
    <row r="679" spans="48:54">
      <c r="AV679" s="191"/>
      <c r="BB679" s="191"/>
    </row>
    <row r="680" spans="48:54">
      <c r="AV680" s="191"/>
      <c r="BB680" s="191"/>
    </row>
    <row r="681" spans="48:54">
      <c r="AV681" s="191"/>
      <c r="BB681" s="191"/>
    </row>
    <row r="682" spans="48:54">
      <c r="AV682" s="191"/>
      <c r="BB682" s="191"/>
    </row>
    <row r="683" spans="48:54">
      <c r="AV683" s="191"/>
      <c r="BB683" s="191"/>
    </row>
    <row r="684" spans="48:54">
      <c r="AV684" s="191"/>
      <c r="BB684" s="191"/>
    </row>
    <row r="685" spans="48:54">
      <c r="AV685" s="191"/>
      <c r="BB685" s="191"/>
    </row>
    <row r="686" spans="48:54">
      <c r="AV686" s="191"/>
      <c r="BB686" s="191"/>
    </row>
    <row r="687" spans="48:54">
      <c r="AV687" s="191"/>
      <c r="BB687" s="191"/>
    </row>
    <row r="688" spans="48:54">
      <c r="AV688" s="191"/>
      <c r="BB688" s="191"/>
    </row>
    <row r="689" spans="48:54">
      <c r="AV689" s="191"/>
      <c r="BB689" s="191"/>
    </row>
    <row r="690" spans="48:54">
      <c r="AV690" s="191"/>
      <c r="BB690" s="191"/>
    </row>
    <row r="691" spans="48:54">
      <c r="AV691" s="191"/>
      <c r="BB691" s="191"/>
    </row>
    <row r="692" spans="48:54">
      <c r="AV692" s="191"/>
      <c r="BB692" s="191"/>
    </row>
    <row r="693" spans="48:54">
      <c r="AV693" s="191"/>
      <c r="BB693" s="191"/>
    </row>
    <row r="694" spans="48:54">
      <c r="AV694" s="191"/>
      <c r="BB694" s="191"/>
    </row>
    <row r="695" spans="48:54">
      <c r="AV695" s="191"/>
      <c r="BB695" s="191"/>
    </row>
    <row r="696" spans="48:54">
      <c r="AV696" s="191"/>
      <c r="BB696" s="191"/>
    </row>
    <row r="697" spans="48:54">
      <c r="AV697" s="191"/>
      <c r="BB697" s="191"/>
    </row>
    <row r="698" spans="48:54">
      <c r="AV698" s="191"/>
      <c r="BB698" s="191"/>
    </row>
    <row r="699" spans="48:54">
      <c r="AV699" s="191"/>
      <c r="BB699" s="191"/>
    </row>
    <row r="700" spans="48:54">
      <c r="AV700" s="191"/>
      <c r="BB700" s="191"/>
    </row>
    <row r="701" spans="48:54">
      <c r="AV701" s="191"/>
      <c r="BB701" s="191"/>
    </row>
    <row r="702" spans="48:54">
      <c r="AV702" s="191"/>
      <c r="BB702" s="191"/>
    </row>
    <row r="703" spans="48:54">
      <c r="AV703" s="191"/>
      <c r="BB703" s="191"/>
    </row>
    <row r="704" spans="48:54">
      <c r="AV704" s="191"/>
      <c r="BB704" s="191"/>
    </row>
    <row r="705" spans="48:54">
      <c r="AV705" s="191"/>
      <c r="BB705" s="191"/>
    </row>
    <row r="706" spans="48:54">
      <c r="AV706" s="191"/>
      <c r="BB706" s="191"/>
    </row>
    <row r="707" spans="48:54">
      <c r="AV707" s="191"/>
      <c r="BB707" s="191"/>
    </row>
    <row r="708" spans="48:54">
      <c r="AV708" s="191"/>
      <c r="BB708" s="191"/>
    </row>
    <row r="709" spans="48:54">
      <c r="AV709" s="191"/>
      <c r="BB709" s="191"/>
    </row>
    <row r="710" spans="48:54">
      <c r="AV710" s="191"/>
      <c r="BB710" s="191"/>
    </row>
    <row r="711" spans="48:54">
      <c r="AV711" s="191"/>
      <c r="BB711" s="191"/>
    </row>
    <row r="712" spans="48:54">
      <c r="AV712" s="191"/>
      <c r="BB712" s="191"/>
    </row>
    <row r="713" spans="48:54">
      <c r="AV713" s="191"/>
      <c r="BB713" s="191"/>
    </row>
    <row r="714" spans="48:54">
      <c r="AV714" s="191"/>
      <c r="BB714" s="191"/>
    </row>
    <row r="715" spans="48:54">
      <c r="AV715" s="191"/>
      <c r="BB715" s="191"/>
    </row>
    <row r="716" spans="48:54">
      <c r="AV716" s="191"/>
      <c r="BB716" s="191"/>
    </row>
    <row r="717" spans="48:54">
      <c r="AV717" s="191"/>
      <c r="BB717" s="191"/>
    </row>
    <row r="718" spans="48:54">
      <c r="AV718" s="191"/>
      <c r="BB718" s="191"/>
    </row>
    <row r="719" spans="48:54">
      <c r="AV719" s="191"/>
      <c r="BB719" s="191"/>
    </row>
    <row r="720" spans="48:54">
      <c r="AV720" s="191"/>
      <c r="BB720" s="191"/>
    </row>
    <row r="721" spans="48:54">
      <c r="AV721" s="191"/>
      <c r="BB721" s="191"/>
    </row>
    <row r="722" spans="48:54">
      <c r="AV722" s="191"/>
      <c r="BB722" s="191"/>
    </row>
    <row r="723" spans="48:54">
      <c r="AV723" s="191"/>
      <c r="BB723" s="191"/>
    </row>
    <row r="724" spans="48:54">
      <c r="AV724" s="191"/>
      <c r="BB724" s="191"/>
    </row>
    <row r="725" spans="48:54">
      <c r="AV725" s="191"/>
      <c r="BB725" s="191"/>
    </row>
    <row r="726" spans="48:54">
      <c r="AV726" s="191"/>
      <c r="BB726" s="191"/>
    </row>
    <row r="727" spans="48:54">
      <c r="AV727" s="191"/>
      <c r="BB727" s="191"/>
    </row>
    <row r="728" spans="48:54">
      <c r="AV728" s="191"/>
      <c r="BB728" s="191"/>
    </row>
    <row r="729" spans="48:54">
      <c r="AV729" s="191"/>
      <c r="BB729" s="191"/>
    </row>
    <row r="730" spans="48:54">
      <c r="AV730" s="191"/>
      <c r="BB730" s="191"/>
    </row>
    <row r="731" spans="48:54">
      <c r="AV731" s="191"/>
      <c r="BB731" s="191"/>
    </row>
    <row r="732" spans="48:54">
      <c r="AV732" s="191"/>
      <c r="BB732" s="191"/>
    </row>
    <row r="733" spans="48:54">
      <c r="AV733" s="191"/>
      <c r="BB733" s="191"/>
    </row>
    <row r="734" spans="48:54">
      <c r="AV734" s="191"/>
      <c r="BB734" s="191"/>
    </row>
    <row r="735" spans="48:54">
      <c r="AV735" s="191"/>
      <c r="BB735" s="191"/>
    </row>
    <row r="736" spans="48:54">
      <c r="AV736" s="191"/>
      <c r="BB736" s="191"/>
    </row>
    <row r="737" spans="48:54">
      <c r="AV737" s="191"/>
      <c r="BB737" s="191"/>
    </row>
    <row r="738" spans="48:54">
      <c r="AV738" s="191"/>
      <c r="BB738" s="191"/>
    </row>
    <row r="739" spans="48:54">
      <c r="AV739" s="191"/>
      <c r="BB739" s="191"/>
    </row>
    <row r="740" spans="48:54">
      <c r="AV740" s="191"/>
      <c r="BB740" s="191"/>
    </row>
    <row r="741" spans="48:54">
      <c r="AV741" s="191"/>
      <c r="BB741" s="191"/>
    </row>
    <row r="742" spans="48:54">
      <c r="AV742" s="191"/>
      <c r="BB742" s="191"/>
    </row>
    <row r="743" spans="48:54">
      <c r="AV743" s="191"/>
      <c r="BB743" s="191"/>
    </row>
    <row r="744" spans="48:54">
      <c r="AV744" s="191"/>
      <c r="BB744" s="191"/>
    </row>
    <row r="745" spans="48:54">
      <c r="AV745" s="191"/>
      <c r="BB745" s="191"/>
    </row>
    <row r="746" spans="48:54">
      <c r="AV746" s="191"/>
      <c r="BB746" s="191"/>
    </row>
    <row r="747" spans="48:54">
      <c r="AV747" s="191"/>
      <c r="BB747" s="191"/>
    </row>
    <row r="748" spans="48:54">
      <c r="AV748" s="191"/>
      <c r="BB748" s="191"/>
    </row>
    <row r="749" spans="48:54">
      <c r="AV749" s="191"/>
      <c r="BB749" s="191"/>
    </row>
    <row r="750" spans="48:54">
      <c r="AV750" s="191"/>
      <c r="BB750" s="191"/>
    </row>
    <row r="751" spans="48:54">
      <c r="AV751" s="191"/>
      <c r="BB751" s="191"/>
    </row>
    <row r="752" spans="48:54">
      <c r="AV752" s="191"/>
      <c r="BB752" s="191"/>
    </row>
    <row r="753" spans="48:54">
      <c r="AV753" s="191"/>
      <c r="BB753" s="191"/>
    </row>
    <row r="754" spans="48:54">
      <c r="AV754" s="191"/>
      <c r="BB754" s="191"/>
    </row>
    <row r="755" spans="48:54">
      <c r="AV755" s="191"/>
      <c r="BB755" s="191"/>
    </row>
    <row r="756" spans="48:54">
      <c r="AV756" s="191"/>
      <c r="BB756" s="191"/>
    </row>
    <row r="757" spans="48:54">
      <c r="AV757" s="191"/>
      <c r="BB757" s="191"/>
    </row>
    <row r="758" spans="48:54">
      <c r="AV758" s="191"/>
      <c r="BB758" s="191"/>
    </row>
    <row r="759" spans="48:54">
      <c r="AV759" s="191"/>
      <c r="BB759" s="191"/>
    </row>
    <row r="760" spans="48:54">
      <c r="AV760" s="191"/>
      <c r="BB760" s="191"/>
    </row>
    <row r="761" spans="48:54">
      <c r="AV761" s="191"/>
      <c r="BB761" s="191"/>
    </row>
    <row r="762" spans="48:54">
      <c r="AV762" s="191"/>
      <c r="BB762" s="191"/>
    </row>
    <row r="763" spans="48:54">
      <c r="AV763" s="191"/>
      <c r="BB763" s="191"/>
    </row>
    <row r="764" spans="48:54">
      <c r="AV764" s="191"/>
      <c r="BB764" s="191"/>
    </row>
    <row r="765" spans="48:54">
      <c r="AV765" s="191"/>
      <c r="BB765" s="191"/>
    </row>
    <row r="766" spans="48:54">
      <c r="AV766" s="191"/>
      <c r="BB766" s="191"/>
    </row>
    <row r="767" spans="48:54">
      <c r="AV767" s="191"/>
      <c r="BB767" s="191"/>
    </row>
    <row r="768" spans="48:54">
      <c r="AV768" s="191"/>
      <c r="BB768" s="191"/>
    </row>
    <row r="769" spans="48:54">
      <c r="AV769" s="191"/>
      <c r="BB769" s="191"/>
    </row>
    <row r="770" spans="48:54">
      <c r="AV770" s="191"/>
      <c r="BB770" s="191"/>
    </row>
    <row r="771" spans="48:54">
      <c r="AV771" s="191"/>
      <c r="BB771" s="191"/>
    </row>
    <row r="772" spans="48:54">
      <c r="AV772" s="191"/>
      <c r="BB772" s="191"/>
    </row>
    <row r="773" spans="48:54">
      <c r="AV773" s="191"/>
      <c r="BB773" s="191"/>
    </row>
    <row r="774" spans="48:54">
      <c r="AV774" s="191"/>
      <c r="BB774" s="191"/>
    </row>
    <row r="775" spans="48:54">
      <c r="AV775" s="191"/>
      <c r="BB775" s="191"/>
    </row>
    <row r="776" spans="48:54">
      <c r="AV776" s="191"/>
      <c r="BB776" s="191"/>
    </row>
    <row r="777" spans="48:54">
      <c r="AV777" s="191"/>
      <c r="BB777" s="191"/>
    </row>
    <row r="778" spans="48:54">
      <c r="AV778" s="191"/>
      <c r="BB778" s="191"/>
    </row>
    <row r="779" spans="48:54">
      <c r="AV779" s="191"/>
      <c r="BB779" s="191"/>
    </row>
    <row r="780" spans="48:54">
      <c r="AV780" s="191"/>
      <c r="BB780" s="191"/>
    </row>
    <row r="781" spans="48:54">
      <c r="AV781" s="191"/>
      <c r="BB781" s="191"/>
    </row>
    <row r="782" spans="48:54">
      <c r="AV782" s="191"/>
      <c r="BB782" s="191"/>
    </row>
    <row r="783" spans="48:54">
      <c r="AV783" s="191"/>
      <c r="BB783" s="191"/>
    </row>
    <row r="784" spans="48:54">
      <c r="AV784" s="191"/>
      <c r="BB784" s="191"/>
    </row>
    <row r="785" spans="48:54">
      <c r="AV785" s="191"/>
      <c r="BB785" s="191"/>
    </row>
    <row r="786" spans="48:54">
      <c r="AV786" s="191"/>
      <c r="BB786" s="191"/>
    </row>
    <row r="787" spans="48:54">
      <c r="AV787" s="191"/>
      <c r="BB787" s="191"/>
    </row>
    <row r="788" spans="48:54">
      <c r="AV788" s="191"/>
      <c r="BB788" s="191"/>
    </row>
    <row r="789" spans="48:54">
      <c r="AV789" s="191"/>
      <c r="BB789" s="191"/>
    </row>
    <row r="790" spans="48:54">
      <c r="AV790" s="191"/>
      <c r="BB790" s="191"/>
    </row>
    <row r="791" spans="48:54">
      <c r="AV791" s="191"/>
      <c r="BB791" s="191"/>
    </row>
    <row r="792" spans="48:54">
      <c r="AV792" s="191"/>
      <c r="BB792" s="191"/>
    </row>
    <row r="793" spans="48:54">
      <c r="AV793" s="191"/>
      <c r="BB793" s="191"/>
    </row>
    <row r="794" spans="48:54">
      <c r="AV794" s="191"/>
      <c r="BB794" s="191"/>
    </row>
    <row r="795" spans="48:54">
      <c r="AV795" s="191"/>
      <c r="BB795" s="191"/>
    </row>
    <row r="796" spans="48:54">
      <c r="AV796" s="191"/>
      <c r="BB796" s="191"/>
    </row>
    <row r="797" spans="48:54">
      <c r="AV797" s="191"/>
      <c r="BB797" s="191"/>
    </row>
    <row r="798" spans="48:54">
      <c r="AV798" s="191"/>
      <c r="BB798" s="191"/>
    </row>
    <row r="799" spans="48:54">
      <c r="AV799" s="191"/>
      <c r="BB799" s="191"/>
    </row>
    <row r="800" spans="48:54">
      <c r="AV800" s="191"/>
      <c r="BB800" s="191"/>
    </row>
    <row r="801" spans="48:54">
      <c r="AV801" s="191"/>
      <c r="BB801" s="191"/>
    </row>
    <row r="802" spans="48:54">
      <c r="AV802" s="191"/>
      <c r="BB802" s="191"/>
    </row>
    <row r="803" spans="48:54">
      <c r="AV803" s="191"/>
      <c r="BB803" s="191"/>
    </row>
    <row r="804" spans="48:54">
      <c r="AV804" s="191"/>
      <c r="BB804" s="191"/>
    </row>
    <row r="805" spans="48:54">
      <c r="AV805" s="191"/>
      <c r="BB805" s="191"/>
    </row>
    <row r="806" spans="48:54">
      <c r="AV806" s="191"/>
      <c r="BB806" s="191"/>
    </row>
    <row r="807" spans="48:54">
      <c r="AV807" s="191"/>
      <c r="BB807" s="191"/>
    </row>
    <row r="808" spans="48:54">
      <c r="AV808" s="191"/>
      <c r="BB808" s="191"/>
    </row>
    <row r="809" spans="48:54">
      <c r="AV809" s="191"/>
      <c r="BB809" s="191"/>
    </row>
    <row r="810" spans="48:54">
      <c r="AV810" s="191"/>
      <c r="BB810" s="191"/>
    </row>
    <row r="811" spans="48:54">
      <c r="AV811" s="191"/>
      <c r="BB811" s="191"/>
    </row>
    <row r="812" spans="48:54">
      <c r="AV812" s="191"/>
      <c r="BB812" s="191"/>
    </row>
    <row r="813" spans="48:54">
      <c r="AV813" s="191"/>
      <c r="BB813" s="191"/>
    </row>
    <row r="814" spans="48:54">
      <c r="AV814" s="191"/>
      <c r="BB814" s="191"/>
    </row>
    <row r="815" spans="48:54">
      <c r="AV815" s="191"/>
      <c r="BB815" s="191"/>
    </row>
    <row r="816" spans="48:54">
      <c r="AV816" s="191"/>
      <c r="BB816" s="191"/>
    </row>
    <row r="817" spans="48:54">
      <c r="AV817" s="191"/>
      <c r="BB817" s="191"/>
    </row>
    <row r="818" spans="48:54">
      <c r="AV818" s="191"/>
      <c r="BB818" s="191"/>
    </row>
    <row r="819" spans="48:54">
      <c r="AV819" s="191"/>
      <c r="BB819" s="191"/>
    </row>
    <row r="820" spans="48:54">
      <c r="AV820" s="191"/>
      <c r="BB820" s="191"/>
    </row>
    <row r="821" spans="48:54">
      <c r="AV821" s="191"/>
      <c r="BB821" s="191"/>
    </row>
    <row r="822" spans="48:54">
      <c r="AV822" s="191"/>
      <c r="BB822" s="191"/>
    </row>
    <row r="823" spans="48:54">
      <c r="AV823" s="191"/>
      <c r="BB823" s="191"/>
    </row>
    <row r="824" spans="48:54">
      <c r="AV824" s="191"/>
      <c r="BB824" s="191"/>
    </row>
    <row r="825" spans="48:54">
      <c r="AV825" s="191"/>
      <c r="BB825" s="191"/>
    </row>
    <row r="826" spans="48:54">
      <c r="AV826" s="191"/>
      <c r="BB826" s="191"/>
    </row>
    <row r="827" spans="48:54">
      <c r="AV827" s="191"/>
      <c r="BB827" s="191"/>
    </row>
    <row r="828" spans="48:54">
      <c r="AV828" s="191"/>
      <c r="BB828" s="191"/>
    </row>
    <row r="829" spans="48:54">
      <c r="AV829" s="191"/>
      <c r="BB829" s="191"/>
    </row>
    <row r="830" spans="48:54">
      <c r="AV830" s="191"/>
      <c r="BB830" s="191"/>
    </row>
    <row r="831" spans="48:54">
      <c r="AV831" s="191"/>
      <c r="BB831" s="191"/>
    </row>
    <row r="832" spans="48:54">
      <c r="AV832" s="191"/>
      <c r="BB832" s="191"/>
    </row>
    <row r="833" spans="48:54">
      <c r="AV833" s="191"/>
      <c r="BB833" s="191"/>
    </row>
    <row r="834" spans="48:54">
      <c r="AV834" s="191"/>
      <c r="BB834" s="191"/>
    </row>
    <row r="835" spans="48:54">
      <c r="AV835" s="191"/>
      <c r="BB835" s="191"/>
    </row>
    <row r="836" spans="48:54">
      <c r="AV836" s="191"/>
      <c r="BB836" s="191"/>
    </row>
    <row r="837" spans="48:54">
      <c r="AV837" s="191"/>
      <c r="BB837" s="191"/>
    </row>
    <row r="838" spans="48:54">
      <c r="AV838" s="191"/>
      <c r="BB838" s="191"/>
    </row>
    <row r="839" spans="48:54">
      <c r="AV839" s="191"/>
      <c r="BB839" s="191"/>
    </row>
    <row r="840" spans="48:54">
      <c r="AV840" s="191"/>
      <c r="BB840" s="191"/>
    </row>
    <row r="841" spans="48:54">
      <c r="AV841" s="191"/>
      <c r="BB841" s="191"/>
    </row>
    <row r="842" spans="48:54">
      <c r="AV842" s="191"/>
      <c r="BB842" s="191"/>
    </row>
    <row r="843" spans="48:54">
      <c r="AV843" s="191"/>
      <c r="BB843" s="191"/>
    </row>
    <row r="844" spans="48:54">
      <c r="AV844" s="191"/>
      <c r="BB844" s="191"/>
    </row>
    <row r="845" spans="48:54">
      <c r="AV845" s="191"/>
      <c r="BB845" s="191"/>
    </row>
    <row r="846" spans="48:54">
      <c r="AV846" s="191"/>
      <c r="BB846" s="191"/>
    </row>
    <row r="847" spans="48:54">
      <c r="AV847" s="191"/>
      <c r="BB847" s="191"/>
    </row>
    <row r="848" spans="48:54">
      <c r="AV848" s="191"/>
      <c r="BB848" s="191"/>
    </row>
    <row r="849" spans="48:54">
      <c r="AV849" s="191"/>
      <c r="BB849" s="191"/>
    </row>
    <row r="850" spans="48:54">
      <c r="AV850" s="191"/>
      <c r="BB850" s="191"/>
    </row>
    <row r="851" spans="48:54">
      <c r="AV851" s="191"/>
      <c r="BB851" s="191"/>
    </row>
    <row r="852" spans="48:54">
      <c r="AV852" s="191"/>
      <c r="BB852" s="191"/>
    </row>
    <row r="853" spans="48:54">
      <c r="AV853" s="191"/>
      <c r="BB853" s="191"/>
    </row>
    <row r="854" spans="48:54">
      <c r="AV854" s="191"/>
      <c r="BB854" s="191"/>
    </row>
    <row r="855" spans="48:54">
      <c r="AV855" s="191"/>
      <c r="BB855" s="191"/>
    </row>
    <row r="856" spans="48:54">
      <c r="AV856" s="191"/>
      <c r="BB856" s="191"/>
    </row>
    <row r="857" spans="48:54">
      <c r="AV857" s="191"/>
      <c r="BB857" s="191"/>
    </row>
    <row r="858" spans="48:54">
      <c r="AV858" s="191"/>
      <c r="BB858" s="191"/>
    </row>
    <row r="859" spans="48:54">
      <c r="AV859" s="191"/>
      <c r="BB859" s="191"/>
    </row>
    <row r="860" spans="48:54">
      <c r="AV860" s="191"/>
      <c r="BB860" s="191"/>
    </row>
    <row r="861" spans="48:54">
      <c r="AV861" s="191"/>
      <c r="BB861" s="191"/>
    </row>
    <row r="862" spans="48:54">
      <c r="AV862" s="191"/>
      <c r="BB862" s="191"/>
    </row>
    <row r="863" spans="48:54">
      <c r="AV863" s="191"/>
      <c r="BB863" s="191"/>
    </row>
    <row r="864" spans="48:54">
      <c r="AV864" s="191"/>
      <c r="BB864" s="191"/>
    </row>
    <row r="865" spans="48:54">
      <c r="AV865" s="191"/>
      <c r="BB865" s="191"/>
    </row>
    <row r="866" spans="48:54">
      <c r="AV866" s="191"/>
      <c r="BB866" s="191"/>
    </row>
    <row r="867" spans="48:54">
      <c r="AV867" s="191"/>
      <c r="BB867" s="191"/>
    </row>
    <row r="868" spans="48:54">
      <c r="AV868" s="191"/>
      <c r="BB868" s="191"/>
    </row>
    <row r="869" spans="48:54">
      <c r="AV869" s="191"/>
      <c r="BB869" s="191"/>
    </row>
    <row r="870" spans="48:54">
      <c r="AV870" s="191"/>
      <c r="BB870" s="191"/>
    </row>
    <row r="871" spans="48:54">
      <c r="AV871" s="191"/>
      <c r="BB871" s="191"/>
    </row>
    <row r="872" spans="48:54">
      <c r="AV872" s="191"/>
      <c r="BB872" s="191"/>
    </row>
    <row r="873" spans="48:54">
      <c r="AV873" s="191"/>
      <c r="BB873" s="191"/>
    </row>
    <row r="874" spans="48:54">
      <c r="AV874" s="191"/>
      <c r="BB874" s="191"/>
    </row>
    <row r="875" spans="48:54">
      <c r="AV875" s="191"/>
      <c r="BB875" s="191"/>
    </row>
    <row r="876" spans="48:54">
      <c r="AV876" s="191"/>
      <c r="BB876" s="191"/>
    </row>
    <row r="877" spans="48:54">
      <c r="AV877" s="191"/>
      <c r="BB877" s="191"/>
    </row>
    <row r="878" spans="48:54">
      <c r="AV878" s="191"/>
      <c r="BB878" s="191"/>
    </row>
    <row r="879" spans="48:54">
      <c r="AV879" s="191"/>
      <c r="BB879" s="191"/>
    </row>
    <row r="880" spans="48:54">
      <c r="AV880" s="191"/>
      <c r="BB880" s="191"/>
    </row>
    <row r="881" spans="48:54">
      <c r="AV881" s="191"/>
      <c r="BB881" s="191"/>
    </row>
    <row r="882" spans="48:54">
      <c r="AV882" s="191"/>
      <c r="BB882" s="191"/>
    </row>
    <row r="883" spans="48:54">
      <c r="AV883" s="191"/>
      <c r="BB883" s="191"/>
    </row>
    <row r="884" spans="48:54">
      <c r="AV884" s="191"/>
      <c r="BB884" s="191"/>
    </row>
    <row r="885" spans="48:54">
      <c r="AV885" s="191"/>
      <c r="BB885" s="191"/>
    </row>
    <row r="886" spans="48:54">
      <c r="AV886" s="191"/>
      <c r="BB886" s="191"/>
    </row>
    <row r="887" spans="48:54">
      <c r="AV887" s="191"/>
      <c r="BB887" s="191"/>
    </row>
    <row r="888" spans="48:54">
      <c r="AV888" s="191"/>
      <c r="BB888" s="191"/>
    </row>
    <row r="889" spans="48:54">
      <c r="AV889" s="191"/>
      <c r="BB889" s="191"/>
    </row>
    <row r="890" spans="48:54">
      <c r="AV890" s="191"/>
      <c r="BB890" s="191"/>
    </row>
    <row r="891" spans="48:54">
      <c r="AV891" s="191"/>
      <c r="BB891" s="191"/>
    </row>
    <row r="892" spans="48:54">
      <c r="AV892" s="191"/>
      <c r="BB892" s="191"/>
    </row>
    <row r="893" spans="48:54">
      <c r="AV893" s="191"/>
      <c r="BB893" s="191"/>
    </row>
    <row r="894" spans="48:54">
      <c r="AV894" s="191"/>
      <c r="BB894" s="191"/>
    </row>
    <row r="895" spans="48:54">
      <c r="AV895" s="191"/>
      <c r="BB895" s="191"/>
    </row>
    <row r="896" spans="48:54">
      <c r="AV896" s="191"/>
      <c r="BB896" s="191"/>
    </row>
    <row r="897" spans="48:54">
      <c r="AV897" s="191"/>
      <c r="BB897" s="191"/>
    </row>
    <row r="898" spans="48:54">
      <c r="AV898" s="191"/>
      <c r="BB898" s="191"/>
    </row>
    <row r="899" spans="48:54">
      <c r="AV899" s="191"/>
      <c r="BB899" s="191"/>
    </row>
    <row r="900" spans="48:54">
      <c r="AV900" s="191"/>
      <c r="BB900" s="191"/>
    </row>
    <row r="901" spans="48:54">
      <c r="AV901" s="191"/>
      <c r="BB901" s="191"/>
    </row>
    <row r="902" spans="48:54">
      <c r="AV902" s="191"/>
      <c r="BB902" s="191"/>
    </row>
    <row r="903" spans="48:54">
      <c r="AV903" s="191"/>
      <c r="BB903" s="191"/>
    </row>
    <row r="904" spans="48:54">
      <c r="AV904" s="191"/>
      <c r="BB904" s="191"/>
    </row>
    <row r="905" spans="48:54">
      <c r="AV905" s="191"/>
      <c r="BB905" s="191"/>
    </row>
    <row r="906" spans="48:54">
      <c r="AV906" s="191"/>
      <c r="BB906" s="191"/>
    </row>
    <row r="907" spans="48:54">
      <c r="AV907" s="191"/>
      <c r="BB907" s="191"/>
    </row>
    <row r="908" spans="48:54">
      <c r="AV908" s="191"/>
      <c r="BB908" s="191"/>
    </row>
    <row r="909" spans="48:54">
      <c r="AV909" s="191"/>
      <c r="BB909" s="191"/>
    </row>
    <row r="910" spans="48:54">
      <c r="AV910" s="191"/>
      <c r="BB910" s="191"/>
    </row>
    <row r="911" spans="48:54">
      <c r="AV911" s="191"/>
      <c r="BB911" s="191"/>
    </row>
    <row r="912" spans="48:54">
      <c r="AV912" s="191"/>
      <c r="BB912" s="191"/>
    </row>
    <row r="913" spans="48:54">
      <c r="AV913" s="191"/>
      <c r="BB913" s="191"/>
    </row>
    <row r="914" spans="48:54">
      <c r="AV914" s="191"/>
      <c r="BB914" s="191"/>
    </row>
    <row r="915" spans="48:54">
      <c r="AV915" s="191"/>
      <c r="BB915" s="191"/>
    </row>
    <row r="916" spans="48:54">
      <c r="AV916" s="191"/>
      <c r="BB916" s="191"/>
    </row>
    <row r="917" spans="48:54">
      <c r="AV917" s="191"/>
      <c r="BB917" s="191"/>
    </row>
    <row r="918" spans="48:54">
      <c r="AV918" s="191"/>
      <c r="BB918" s="191"/>
    </row>
    <row r="919" spans="48:54">
      <c r="AV919" s="191"/>
      <c r="BB919" s="191"/>
    </row>
    <row r="920" spans="48:54">
      <c r="AV920" s="191"/>
      <c r="BB920" s="191"/>
    </row>
    <row r="921" spans="48:54">
      <c r="AV921" s="191"/>
      <c r="BB921" s="191"/>
    </row>
    <row r="922" spans="48:54">
      <c r="AV922" s="191"/>
      <c r="BB922" s="191"/>
    </row>
    <row r="923" spans="48:54">
      <c r="AV923" s="191"/>
      <c r="BB923" s="191"/>
    </row>
    <row r="924" spans="48:54">
      <c r="AV924" s="191"/>
      <c r="BB924" s="191"/>
    </row>
    <row r="925" spans="48:54">
      <c r="AV925" s="191"/>
      <c r="BB925" s="191"/>
    </row>
    <row r="926" spans="48:54">
      <c r="AV926" s="191"/>
      <c r="BB926" s="191"/>
    </row>
    <row r="927" spans="48:54">
      <c r="AV927" s="191"/>
      <c r="BB927" s="191"/>
    </row>
    <row r="928" spans="48:54">
      <c r="AV928" s="191"/>
      <c r="BB928" s="191"/>
    </row>
    <row r="929" spans="48:54">
      <c r="AV929" s="191"/>
      <c r="BB929" s="191"/>
    </row>
    <row r="930" spans="48:54">
      <c r="AV930" s="191"/>
      <c r="BB930" s="191"/>
    </row>
    <row r="931" spans="48:54">
      <c r="AV931" s="191"/>
      <c r="BB931" s="191"/>
    </row>
    <row r="932" spans="48:54">
      <c r="AV932" s="191"/>
      <c r="BB932" s="191"/>
    </row>
    <row r="933" spans="48:54">
      <c r="AV933" s="191"/>
      <c r="BB933" s="191"/>
    </row>
    <row r="934" spans="48:54">
      <c r="AV934" s="191"/>
      <c r="BB934" s="191"/>
    </row>
    <row r="935" spans="48:54">
      <c r="AV935" s="191"/>
      <c r="BB935" s="191"/>
    </row>
    <row r="936" spans="48:54">
      <c r="AV936" s="191"/>
      <c r="BB936" s="191"/>
    </row>
    <row r="937" spans="48:54">
      <c r="AV937" s="191"/>
      <c r="BB937" s="191"/>
    </row>
    <row r="938" spans="48:54">
      <c r="AV938" s="191"/>
      <c r="BB938" s="191"/>
    </row>
    <row r="939" spans="48:54">
      <c r="AV939" s="191"/>
      <c r="BB939" s="191"/>
    </row>
    <row r="940" spans="48:54">
      <c r="AV940" s="191"/>
      <c r="BB940" s="191"/>
    </row>
    <row r="941" spans="48:54">
      <c r="AV941" s="191"/>
      <c r="BB941" s="191"/>
    </row>
    <row r="942" spans="48:54">
      <c r="AV942" s="191"/>
      <c r="BB942" s="191"/>
    </row>
    <row r="943" spans="48:54">
      <c r="AV943" s="191"/>
      <c r="BB943" s="191"/>
    </row>
    <row r="944" spans="48:54">
      <c r="AV944" s="191"/>
      <c r="BB944" s="191"/>
    </row>
    <row r="945" spans="48:54">
      <c r="AV945" s="191"/>
      <c r="BB945" s="191"/>
    </row>
    <row r="946" spans="48:54">
      <c r="AV946" s="191"/>
      <c r="BB946" s="191"/>
    </row>
    <row r="947" spans="48:54">
      <c r="AV947" s="191"/>
      <c r="BB947" s="191"/>
    </row>
    <row r="948" spans="48:54">
      <c r="AV948" s="191"/>
      <c r="BB948" s="191"/>
    </row>
    <row r="949" spans="48:54">
      <c r="AV949" s="191"/>
      <c r="BB949" s="191"/>
    </row>
    <row r="950" spans="48:54">
      <c r="AV950" s="191"/>
      <c r="BB950" s="191"/>
    </row>
    <row r="951" spans="48:54">
      <c r="AV951" s="191"/>
      <c r="BB951" s="191"/>
    </row>
    <row r="952" spans="48:54">
      <c r="AV952" s="191"/>
      <c r="BB952" s="191"/>
    </row>
    <row r="953" spans="48:54">
      <c r="AV953" s="191"/>
      <c r="BB953" s="191"/>
    </row>
    <row r="954" spans="48:54">
      <c r="AV954" s="191"/>
      <c r="BB954" s="191"/>
    </row>
    <row r="955" spans="48:54">
      <c r="AV955" s="191"/>
      <c r="BB955" s="191"/>
    </row>
    <row r="956" spans="48:54">
      <c r="AV956" s="191"/>
      <c r="BB956" s="191"/>
    </row>
    <row r="957" spans="48:54">
      <c r="AV957" s="191"/>
      <c r="BB957" s="191"/>
    </row>
    <row r="958" spans="48:54">
      <c r="AV958" s="191"/>
      <c r="BB958" s="191"/>
    </row>
    <row r="959" spans="48:54">
      <c r="AV959" s="191"/>
      <c r="BB959" s="191"/>
    </row>
    <row r="960" spans="48:54">
      <c r="AV960" s="191"/>
      <c r="BB960" s="191"/>
    </row>
    <row r="961" spans="48:54">
      <c r="AV961" s="191"/>
      <c r="BB961" s="191"/>
    </row>
    <row r="962" spans="48:54">
      <c r="AV962" s="191"/>
      <c r="BB962" s="191"/>
    </row>
    <row r="963" spans="48:54">
      <c r="AV963" s="191"/>
      <c r="BB963" s="191"/>
    </row>
    <row r="964" spans="48:54">
      <c r="AV964" s="191"/>
      <c r="BB964" s="191"/>
    </row>
    <row r="965" spans="48:54">
      <c r="AV965" s="191"/>
      <c r="BB965" s="191"/>
    </row>
    <row r="966" spans="48:54">
      <c r="AV966" s="191"/>
      <c r="BB966" s="191"/>
    </row>
    <row r="967" spans="48:54">
      <c r="AV967" s="191"/>
      <c r="BB967" s="191"/>
    </row>
    <row r="968" spans="48:54">
      <c r="AV968" s="191"/>
      <c r="BB968" s="191"/>
    </row>
    <row r="969" spans="48:54">
      <c r="AV969" s="191"/>
      <c r="BB969" s="191"/>
    </row>
    <row r="970" spans="48:54">
      <c r="AV970" s="191"/>
      <c r="BB970" s="191"/>
    </row>
    <row r="971" spans="48:54">
      <c r="AV971" s="191"/>
      <c r="BB971" s="191"/>
    </row>
    <row r="972" spans="48:54">
      <c r="AV972" s="191"/>
      <c r="BB972" s="191"/>
    </row>
    <row r="973" spans="48:54">
      <c r="AV973" s="191"/>
      <c r="BB973" s="191"/>
    </row>
    <row r="974" spans="48:54">
      <c r="AV974" s="191"/>
      <c r="BB974" s="191"/>
    </row>
    <row r="975" spans="48:54">
      <c r="AV975" s="191"/>
      <c r="BB975" s="191"/>
    </row>
    <row r="976" spans="48:54">
      <c r="AV976" s="191"/>
      <c r="BB976" s="191"/>
    </row>
    <row r="977" spans="48:54">
      <c r="AV977" s="191"/>
      <c r="BB977" s="191"/>
    </row>
    <row r="978" spans="48:54">
      <c r="AV978" s="191"/>
      <c r="BB978" s="191"/>
    </row>
    <row r="979" spans="48:54">
      <c r="AV979" s="191"/>
      <c r="BB979" s="191"/>
    </row>
    <row r="980" spans="48:54">
      <c r="AV980" s="191"/>
      <c r="BB980" s="191"/>
    </row>
    <row r="981" spans="48:54">
      <c r="AV981" s="191"/>
      <c r="BB981" s="191"/>
    </row>
    <row r="982" spans="48:54">
      <c r="AV982" s="191"/>
      <c r="BB982" s="191"/>
    </row>
    <row r="983" spans="48:54">
      <c r="AV983" s="191"/>
      <c r="BB983" s="191"/>
    </row>
    <row r="984" spans="48:54">
      <c r="AV984" s="191"/>
      <c r="BB984" s="191"/>
    </row>
    <row r="985" spans="48:54">
      <c r="AV985" s="191"/>
      <c r="BB985" s="191"/>
    </row>
    <row r="986" spans="48:54">
      <c r="AV986" s="191"/>
      <c r="BB986" s="191"/>
    </row>
    <row r="987" spans="48:54">
      <c r="AV987" s="191"/>
      <c r="BB987" s="191"/>
    </row>
    <row r="988" spans="48:54">
      <c r="AV988" s="191"/>
      <c r="BB988" s="191"/>
    </row>
    <row r="989" spans="48:54">
      <c r="AV989" s="191"/>
      <c r="BB989" s="191"/>
    </row>
    <row r="990" spans="48:54">
      <c r="AV990" s="191"/>
      <c r="BB990" s="191"/>
    </row>
    <row r="991" spans="48:54">
      <c r="AV991" s="191"/>
      <c r="BB991" s="191"/>
    </row>
    <row r="992" spans="48:54">
      <c r="AV992" s="191"/>
      <c r="BB992" s="191"/>
    </row>
    <row r="993" spans="48:54">
      <c r="AV993" s="191"/>
      <c r="BB993" s="191"/>
    </row>
    <row r="994" spans="48:54">
      <c r="AV994" s="191"/>
      <c r="BB994" s="191"/>
    </row>
    <row r="995" spans="48:54">
      <c r="AV995" s="191"/>
      <c r="BB995" s="191"/>
    </row>
    <row r="996" spans="48:54">
      <c r="AV996" s="191"/>
      <c r="BB996" s="191"/>
    </row>
    <row r="997" spans="48:54">
      <c r="AV997" s="191"/>
      <c r="BB997" s="191"/>
    </row>
    <row r="998" spans="48:54">
      <c r="AV998" s="191"/>
      <c r="BB998" s="191"/>
    </row>
    <row r="999" spans="48:54">
      <c r="AV999" s="191"/>
      <c r="BB999" s="191"/>
    </row>
    <row r="1000" spans="48:54">
      <c r="AV1000" s="191"/>
      <c r="BB1000" s="191"/>
    </row>
    <row r="1001" spans="48:54">
      <c r="AV1001" s="191"/>
      <c r="BB1001" s="191"/>
    </row>
    <row r="1002" spans="48:54">
      <c r="AV1002" s="191"/>
      <c r="BB1002" s="191"/>
    </row>
    <row r="1003" spans="48:54">
      <c r="AV1003" s="191"/>
      <c r="BB1003" s="191"/>
    </row>
    <row r="1004" spans="48:54">
      <c r="AV1004" s="191"/>
      <c r="BB1004" s="191"/>
    </row>
    <row r="1005" spans="48:54">
      <c r="AV1005" s="191"/>
      <c r="BB1005" s="191"/>
    </row>
    <row r="1006" spans="48:54">
      <c r="AV1006" s="191"/>
      <c r="BB1006" s="191"/>
    </row>
    <row r="1007" spans="48:54">
      <c r="AV1007" s="191"/>
      <c r="BB1007" s="191"/>
    </row>
    <row r="1008" spans="48:54">
      <c r="AV1008" s="191"/>
      <c r="BB1008" s="191"/>
    </row>
    <row r="1009" spans="48:54">
      <c r="AV1009" s="191"/>
      <c r="BB1009" s="191"/>
    </row>
    <row r="1010" spans="48:54">
      <c r="AV1010" s="191"/>
      <c r="BB1010" s="191"/>
    </row>
    <row r="1011" spans="48:54">
      <c r="AV1011" s="191"/>
      <c r="BB1011" s="191"/>
    </row>
    <row r="1012" spans="48:54">
      <c r="AV1012" s="191"/>
      <c r="BB1012" s="191"/>
    </row>
    <row r="1013" spans="48:54">
      <c r="AV1013" s="191"/>
      <c r="BB1013" s="191"/>
    </row>
    <row r="1014" spans="48:54">
      <c r="AV1014" s="191"/>
      <c r="BB1014" s="191"/>
    </row>
    <row r="1015" spans="48:54">
      <c r="AV1015" s="191"/>
      <c r="BB1015" s="191"/>
    </row>
    <row r="1016" spans="48:54">
      <c r="AV1016" s="191"/>
      <c r="BB1016" s="191"/>
    </row>
    <row r="1017" spans="48:54">
      <c r="AV1017" s="191"/>
      <c r="BB1017" s="191"/>
    </row>
    <row r="1018" spans="48:54">
      <c r="AV1018" s="191"/>
      <c r="BB1018" s="191"/>
    </row>
    <row r="1019" spans="48:54">
      <c r="AV1019" s="191"/>
      <c r="BB1019" s="191"/>
    </row>
    <row r="1020" spans="48:54">
      <c r="AV1020" s="191"/>
      <c r="BB1020" s="191"/>
    </row>
    <row r="1021" spans="48:54">
      <c r="AV1021" s="191"/>
      <c r="BB1021" s="191"/>
    </row>
    <row r="1022" spans="48:54">
      <c r="AV1022" s="191"/>
      <c r="BB1022" s="191"/>
    </row>
    <row r="1023" spans="48:54">
      <c r="AV1023" s="191"/>
      <c r="BB1023" s="191"/>
    </row>
    <row r="1024" spans="48:54">
      <c r="AV1024" s="191"/>
      <c r="BB1024" s="191"/>
    </row>
    <row r="1025" spans="48:54">
      <c r="AV1025" s="191"/>
      <c r="BB1025" s="191"/>
    </row>
    <row r="1026" spans="48:54">
      <c r="AV1026" s="191"/>
      <c r="BB1026" s="191"/>
    </row>
    <row r="1027" spans="48:54">
      <c r="AV1027" s="191"/>
      <c r="BB1027" s="191"/>
    </row>
    <row r="1028" spans="48:54">
      <c r="AV1028" s="191"/>
      <c r="BB1028" s="191"/>
    </row>
    <row r="1029" spans="48:54">
      <c r="AV1029" s="191"/>
      <c r="BB1029" s="191"/>
    </row>
    <row r="1030" spans="48:54">
      <c r="AV1030" s="191"/>
      <c r="BB1030" s="191"/>
    </row>
    <row r="1031" spans="48:54">
      <c r="AV1031" s="191"/>
      <c r="BB1031" s="191"/>
    </row>
    <row r="1032" spans="48:54">
      <c r="AV1032" s="191"/>
      <c r="BB1032" s="191"/>
    </row>
    <row r="1033" spans="48:54">
      <c r="AV1033" s="191"/>
      <c r="BB1033" s="191"/>
    </row>
    <row r="1034" spans="48:54">
      <c r="AV1034" s="191"/>
      <c r="BB1034" s="191"/>
    </row>
    <row r="1035" spans="48:54">
      <c r="AV1035" s="191"/>
      <c r="BB1035" s="191"/>
    </row>
    <row r="1036" spans="48:54">
      <c r="AV1036" s="191"/>
      <c r="BB1036" s="191"/>
    </row>
    <row r="1037" spans="48:54">
      <c r="AV1037" s="191"/>
      <c r="BB1037" s="191"/>
    </row>
    <row r="1038" spans="48:54">
      <c r="AV1038" s="191"/>
      <c r="BB1038" s="191"/>
    </row>
    <row r="1039" spans="48:54">
      <c r="AV1039" s="191"/>
      <c r="BB1039" s="191"/>
    </row>
    <row r="1040" spans="48:54">
      <c r="AV1040" s="191"/>
      <c r="BB1040" s="191"/>
    </row>
    <row r="1041" spans="48:54">
      <c r="AV1041" s="191"/>
      <c r="BB1041" s="191"/>
    </row>
    <row r="1042" spans="48:54">
      <c r="AV1042" s="191"/>
      <c r="BB1042" s="191"/>
    </row>
    <row r="1043" spans="48:54">
      <c r="AV1043" s="191"/>
      <c r="BB1043" s="191"/>
    </row>
    <row r="1044" spans="48:54">
      <c r="AV1044" s="191"/>
      <c r="BB1044" s="191"/>
    </row>
    <row r="1045" spans="48:54">
      <c r="AV1045" s="191"/>
      <c r="BB1045" s="191"/>
    </row>
    <row r="1046" spans="48:54">
      <c r="AV1046" s="191"/>
      <c r="BB1046" s="191"/>
    </row>
    <row r="1047" spans="48:54">
      <c r="AV1047" s="191"/>
      <c r="BB1047" s="191"/>
    </row>
    <row r="1048" spans="48:54">
      <c r="AV1048" s="191"/>
      <c r="BB1048" s="191"/>
    </row>
    <row r="1049" spans="48:54">
      <c r="AV1049" s="191"/>
      <c r="BB1049" s="191"/>
    </row>
    <row r="1050" spans="48:54">
      <c r="AV1050" s="191"/>
      <c r="BB1050" s="191"/>
    </row>
    <row r="1051" spans="48:54">
      <c r="AV1051" s="191"/>
      <c r="BB1051" s="191"/>
    </row>
    <row r="1052" spans="48:54">
      <c r="AV1052" s="191"/>
      <c r="BB1052" s="191"/>
    </row>
    <row r="1053" spans="48:54">
      <c r="AV1053" s="191"/>
      <c r="BB1053" s="191"/>
    </row>
    <row r="1054" spans="48:54">
      <c r="AV1054" s="191"/>
      <c r="BB1054" s="191"/>
    </row>
    <row r="1055" spans="48:54">
      <c r="AV1055" s="191"/>
      <c r="BB1055" s="191"/>
    </row>
    <row r="1056" spans="48:54">
      <c r="AV1056" s="191"/>
      <c r="BB1056" s="191"/>
    </row>
    <row r="1057" spans="48:54">
      <c r="AV1057" s="191"/>
      <c r="BB1057" s="191"/>
    </row>
    <row r="1058" spans="48:54">
      <c r="AV1058" s="191"/>
      <c r="BB1058" s="191"/>
    </row>
    <row r="1059" spans="48:54">
      <c r="AV1059" s="191"/>
      <c r="BB1059" s="191"/>
    </row>
    <row r="1060" spans="48:54">
      <c r="AV1060" s="191"/>
      <c r="BB1060" s="191"/>
    </row>
    <row r="1061" spans="48:54">
      <c r="AV1061" s="191"/>
      <c r="BB1061" s="191"/>
    </row>
    <row r="1062" spans="48:54">
      <c r="AV1062" s="191"/>
      <c r="BB1062" s="191"/>
    </row>
    <row r="1063" spans="48:54">
      <c r="AV1063" s="191"/>
      <c r="BB1063" s="191"/>
    </row>
    <row r="1064" spans="48:54">
      <c r="AV1064" s="191"/>
      <c r="BB1064" s="191"/>
    </row>
    <row r="1065" spans="48:54">
      <c r="AV1065" s="191"/>
      <c r="BB1065" s="191"/>
    </row>
    <row r="1066" spans="48:54">
      <c r="AV1066" s="191"/>
      <c r="BB1066" s="191"/>
    </row>
    <row r="1067" spans="48:54">
      <c r="AV1067" s="191"/>
      <c r="BB1067" s="191"/>
    </row>
    <row r="1068" spans="48:54">
      <c r="AV1068" s="191"/>
      <c r="BB1068" s="191"/>
    </row>
    <row r="1069" spans="48:54">
      <c r="AV1069" s="191"/>
      <c r="BB1069" s="191"/>
    </row>
    <row r="1070" spans="48:54">
      <c r="AV1070" s="191"/>
      <c r="BB1070" s="191"/>
    </row>
    <row r="1071" spans="48:54">
      <c r="AV1071" s="191"/>
      <c r="BB1071" s="191"/>
    </row>
    <row r="1072" spans="48:54">
      <c r="AV1072" s="191"/>
      <c r="BB1072" s="191"/>
    </row>
    <row r="1073" spans="48:54">
      <c r="AV1073" s="191"/>
      <c r="BB1073" s="191"/>
    </row>
    <row r="1074" spans="48:54">
      <c r="AV1074" s="191"/>
      <c r="BB1074" s="191"/>
    </row>
    <row r="1075" spans="48:54">
      <c r="AV1075" s="191"/>
      <c r="BB1075" s="191"/>
    </row>
    <row r="1076" spans="48:54">
      <c r="AV1076" s="191"/>
      <c r="BB1076" s="191"/>
    </row>
    <row r="1077" spans="48:54">
      <c r="AV1077" s="191"/>
      <c r="BB1077" s="191"/>
    </row>
    <row r="1078" spans="48:54">
      <c r="AV1078" s="191"/>
      <c r="BB1078" s="191"/>
    </row>
    <row r="1079" spans="48:54">
      <c r="AV1079" s="191"/>
      <c r="BB1079" s="191"/>
    </row>
    <row r="1080" spans="48:54">
      <c r="AV1080" s="191"/>
      <c r="BB1080" s="191"/>
    </row>
    <row r="1081" spans="48:54">
      <c r="AV1081" s="191"/>
      <c r="BB1081" s="191"/>
    </row>
    <row r="1082" spans="48:54">
      <c r="AV1082" s="191"/>
      <c r="BB1082" s="191"/>
    </row>
    <row r="1083" spans="48:54">
      <c r="AV1083" s="191"/>
      <c r="BB1083" s="191"/>
    </row>
    <row r="1084" spans="48:54">
      <c r="AV1084" s="191"/>
      <c r="BB1084" s="191"/>
    </row>
    <row r="1085" spans="48:54">
      <c r="AV1085" s="191"/>
      <c r="BB1085" s="191"/>
    </row>
    <row r="1086" spans="48:54">
      <c r="AV1086" s="191"/>
      <c r="BB1086" s="191"/>
    </row>
    <row r="1087" spans="48:54">
      <c r="AV1087" s="191"/>
      <c r="BB1087" s="191"/>
    </row>
    <row r="1088" spans="48:54">
      <c r="AV1088" s="191"/>
      <c r="BB1088" s="191"/>
    </row>
    <row r="1089" spans="48:54">
      <c r="AV1089" s="191"/>
      <c r="BB1089" s="191"/>
    </row>
    <row r="1090" spans="48:54">
      <c r="AV1090" s="191"/>
      <c r="BB1090" s="191"/>
    </row>
    <row r="1091" spans="48:54">
      <c r="AV1091" s="191"/>
      <c r="BB1091" s="191"/>
    </row>
    <row r="1092" spans="48:54">
      <c r="AV1092" s="191"/>
      <c r="BB1092" s="191"/>
    </row>
    <row r="1093" spans="48:54">
      <c r="AV1093" s="191"/>
      <c r="BB1093" s="191"/>
    </row>
    <row r="1094" spans="48:54">
      <c r="AV1094" s="191"/>
      <c r="BB1094" s="191"/>
    </row>
    <row r="1095" spans="48:54">
      <c r="AV1095" s="191"/>
      <c r="BB1095" s="191"/>
    </row>
    <row r="1096" spans="48:54">
      <c r="AV1096" s="191"/>
      <c r="BB1096" s="191"/>
    </row>
    <row r="1097" spans="48:54">
      <c r="AV1097" s="191"/>
      <c r="BB1097" s="191"/>
    </row>
    <row r="1098" spans="48:54">
      <c r="AV1098" s="191"/>
      <c r="BB1098" s="191"/>
    </row>
    <row r="1099" spans="48:54">
      <c r="AV1099" s="191"/>
      <c r="BB1099" s="191"/>
    </row>
    <row r="1100" spans="48:54">
      <c r="AV1100" s="191"/>
      <c r="BB1100" s="191"/>
    </row>
    <row r="1101" spans="48:54">
      <c r="AV1101" s="191"/>
      <c r="BB1101" s="191"/>
    </row>
    <row r="1102" spans="48:54">
      <c r="AV1102" s="191"/>
      <c r="BB1102" s="191"/>
    </row>
    <row r="1103" spans="48:54">
      <c r="AV1103" s="191"/>
      <c r="BB1103" s="191"/>
    </row>
    <row r="1104" spans="48:54">
      <c r="AV1104" s="191"/>
      <c r="BB1104" s="191"/>
    </row>
    <row r="1105" spans="48:54">
      <c r="AV1105" s="191"/>
      <c r="BB1105" s="191"/>
    </row>
    <row r="1106" spans="48:54">
      <c r="AV1106" s="191"/>
      <c r="BB1106" s="191"/>
    </row>
    <row r="1107" spans="48:54">
      <c r="AV1107" s="191"/>
      <c r="BB1107" s="191"/>
    </row>
    <row r="1108" spans="48:54">
      <c r="AV1108" s="191"/>
      <c r="BB1108" s="191"/>
    </row>
    <row r="1109" spans="48:54">
      <c r="AV1109" s="191"/>
      <c r="BB1109" s="191"/>
    </row>
    <row r="1110" spans="48:54">
      <c r="AV1110" s="191"/>
      <c r="BB1110" s="191"/>
    </row>
    <row r="1111" spans="48:54">
      <c r="AV1111" s="191"/>
      <c r="BB1111" s="191"/>
    </row>
    <row r="1112" spans="48:54">
      <c r="AV1112" s="191"/>
      <c r="BB1112" s="191"/>
    </row>
    <row r="1113" spans="48:54">
      <c r="AV1113" s="191"/>
      <c r="BB1113" s="191"/>
    </row>
    <row r="1114" spans="48:54">
      <c r="AV1114" s="191"/>
      <c r="BB1114" s="191"/>
    </row>
    <row r="1115" spans="48:54">
      <c r="AV1115" s="191"/>
      <c r="BB1115" s="191"/>
    </row>
    <row r="1116" spans="48:54">
      <c r="AV1116" s="191"/>
      <c r="BB1116" s="191"/>
    </row>
    <row r="1117" spans="48:54">
      <c r="AV1117" s="191"/>
      <c r="BB1117" s="191"/>
    </row>
    <row r="1118" spans="48:54">
      <c r="AV1118" s="191"/>
      <c r="BB1118" s="191"/>
    </row>
    <row r="1119" spans="48:54">
      <c r="AV1119" s="191"/>
      <c r="BB1119" s="191"/>
    </row>
    <row r="1120" spans="48:54">
      <c r="AV1120" s="191"/>
      <c r="BB1120" s="191"/>
    </row>
    <row r="1121" spans="48:54">
      <c r="AV1121" s="191"/>
      <c r="BB1121" s="191"/>
    </row>
    <row r="1122" spans="48:54">
      <c r="AV1122" s="191"/>
      <c r="BB1122" s="191"/>
    </row>
    <row r="1123" spans="48:54">
      <c r="AV1123" s="191"/>
      <c r="BB1123" s="191"/>
    </row>
    <row r="1124" spans="48:54">
      <c r="AV1124" s="191"/>
      <c r="BB1124" s="191"/>
    </row>
    <row r="1125" spans="48:54">
      <c r="AV1125" s="191"/>
      <c r="BB1125" s="191"/>
    </row>
    <row r="1126" spans="48:54">
      <c r="AV1126" s="191"/>
      <c r="BB1126" s="191"/>
    </row>
    <row r="1127" spans="48:54">
      <c r="AV1127" s="191"/>
      <c r="BB1127" s="191"/>
    </row>
    <row r="1128" spans="48:54">
      <c r="AV1128" s="191"/>
      <c r="BB1128" s="191"/>
    </row>
    <row r="1129" spans="48:54">
      <c r="AV1129" s="191"/>
      <c r="BB1129" s="191"/>
    </row>
    <row r="1130" spans="48:54">
      <c r="AV1130" s="191"/>
      <c r="BB1130" s="191"/>
    </row>
    <row r="1131" spans="48:54">
      <c r="AV1131" s="191"/>
      <c r="BB1131" s="191"/>
    </row>
    <row r="1132" spans="48:54">
      <c r="AV1132" s="191"/>
      <c r="BB1132" s="191"/>
    </row>
    <row r="1133" spans="48:54">
      <c r="AV1133" s="191"/>
      <c r="BB1133" s="191"/>
    </row>
    <row r="1134" spans="48:54">
      <c r="AV1134" s="191"/>
      <c r="BB1134" s="191"/>
    </row>
    <row r="1135" spans="48:54">
      <c r="AV1135" s="191"/>
      <c r="BB1135" s="191"/>
    </row>
    <row r="1136" spans="48:54">
      <c r="AV1136" s="191"/>
      <c r="BB1136" s="191"/>
    </row>
    <row r="1137" spans="48:54">
      <c r="AV1137" s="191"/>
      <c r="BB1137" s="191"/>
    </row>
    <row r="1138" spans="48:54">
      <c r="AV1138" s="191"/>
      <c r="BB1138" s="191"/>
    </row>
    <row r="1139" spans="48:54">
      <c r="AV1139" s="191"/>
      <c r="BB1139" s="191"/>
    </row>
    <row r="1140" spans="48:54">
      <c r="AV1140" s="191"/>
      <c r="BB1140" s="191"/>
    </row>
    <row r="1141" spans="48:54">
      <c r="AV1141" s="191"/>
      <c r="BB1141" s="191"/>
    </row>
    <row r="1142" spans="48:54">
      <c r="AV1142" s="191"/>
      <c r="BB1142" s="191"/>
    </row>
    <row r="1143" spans="48:54">
      <c r="AV1143" s="191"/>
      <c r="BB1143" s="191"/>
    </row>
    <row r="1144" spans="48:54">
      <c r="AV1144" s="191"/>
      <c r="BB1144" s="191"/>
    </row>
    <row r="1145" spans="48:54">
      <c r="AV1145" s="191"/>
      <c r="BB1145" s="191"/>
    </row>
    <row r="1146" spans="48:54">
      <c r="AV1146" s="191"/>
      <c r="BB1146" s="191"/>
    </row>
    <row r="1147" spans="48:54">
      <c r="AV1147" s="191"/>
      <c r="BB1147" s="191"/>
    </row>
    <row r="1148" spans="48:54">
      <c r="AV1148" s="191"/>
      <c r="BB1148" s="191"/>
    </row>
    <row r="1149" spans="48:54">
      <c r="AV1149" s="191"/>
      <c r="BB1149" s="191"/>
    </row>
    <row r="1150" spans="48:54">
      <c r="AV1150" s="191"/>
      <c r="BB1150" s="191"/>
    </row>
    <row r="1151" spans="48:54">
      <c r="AV1151" s="191"/>
      <c r="BB1151" s="191"/>
    </row>
    <row r="1152" spans="48:54">
      <c r="AV1152" s="191"/>
      <c r="BB1152" s="191"/>
    </row>
    <row r="1153" spans="48:54">
      <c r="AV1153" s="191"/>
      <c r="BB1153" s="191"/>
    </row>
    <row r="1154" spans="48:54">
      <c r="AV1154" s="191"/>
      <c r="BB1154" s="191"/>
    </row>
    <row r="1155" spans="48:54">
      <c r="AV1155" s="191"/>
      <c r="BB1155" s="191"/>
    </row>
    <row r="1156" spans="48:54">
      <c r="AV1156" s="191"/>
      <c r="BB1156" s="191"/>
    </row>
    <row r="1157" spans="48:54">
      <c r="AV1157" s="191"/>
      <c r="BB1157" s="191"/>
    </row>
    <row r="1158" spans="48:54">
      <c r="AV1158" s="191"/>
      <c r="BB1158" s="191"/>
    </row>
    <row r="1159" spans="48:54">
      <c r="AV1159" s="191"/>
      <c r="BB1159" s="191"/>
    </row>
    <row r="1160" spans="48:54">
      <c r="AV1160" s="191"/>
      <c r="BB1160" s="191"/>
    </row>
    <row r="1161" spans="48:54">
      <c r="AV1161" s="191"/>
      <c r="BB1161" s="191"/>
    </row>
    <row r="1162" spans="48:54">
      <c r="AV1162" s="191"/>
      <c r="BB1162" s="191"/>
    </row>
    <row r="1163" spans="48:54">
      <c r="AV1163" s="191"/>
      <c r="BB1163" s="191"/>
    </row>
    <row r="1164" spans="48:54">
      <c r="AV1164" s="191"/>
      <c r="BB1164" s="191"/>
    </row>
    <row r="1165" spans="48:54">
      <c r="AV1165" s="191"/>
      <c r="BB1165" s="191"/>
    </row>
    <row r="1166" spans="48:54">
      <c r="AV1166" s="191"/>
      <c r="BB1166" s="191"/>
    </row>
    <row r="1167" spans="48:54">
      <c r="AV1167" s="191"/>
      <c r="BB1167" s="191"/>
    </row>
    <row r="1168" spans="48:54">
      <c r="AV1168" s="191"/>
      <c r="BB1168" s="191"/>
    </row>
    <row r="1169" spans="48:54">
      <c r="AV1169" s="191"/>
      <c r="BB1169" s="191"/>
    </row>
    <row r="1170" spans="48:54">
      <c r="AV1170" s="191"/>
      <c r="BB1170" s="191"/>
    </row>
    <row r="1171" spans="48:54">
      <c r="AV1171" s="191"/>
      <c r="BB1171" s="191"/>
    </row>
    <row r="1172" spans="48:54">
      <c r="AV1172" s="191"/>
      <c r="BB1172" s="191"/>
    </row>
    <row r="1173" spans="48:54">
      <c r="AV1173" s="191"/>
      <c r="BB1173" s="191"/>
    </row>
    <row r="1174" spans="48:54">
      <c r="AV1174" s="191"/>
      <c r="BB1174" s="191"/>
    </row>
    <row r="1175" spans="48:54">
      <c r="AV1175" s="191"/>
      <c r="BB1175" s="191"/>
    </row>
    <row r="1176" spans="48:54">
      <c r="AV1176" s="191"/>
      <c r="BB1176" s="191"/>
    </row>
    <row r="1177" spans="48:54">
      <c r="AV1177" s="191"/>
      <c r="BB1177" s="191"/>
    </row>
    <row r="1178" spans="48:54">
      <c r="AV1178" s="191"/>
      <c r="BB1178" s="191"/>
    </row>
    <row r="1179" spans="48:54">
      <c r="AV1179" s="191"/>
      <c r="BB1179" s="191"/>
    </row>
    <row r="1180" spans="48:54">
      <c r="AV1180" s="191"/>
      <c r="BB1180" s="191"/>
    </row>
    <row r="1181" spans="48:54">
      <c r="AV1181" s="191"/>
      <c r="BB1181" s="191"/>
    </row>
    <row r="1182" spans="48:54">
      <c r="AV1182" s="191"/>
      <c r="BB1182" s="191"/>
    </row>
    <row r="1183" spans="48:54">
      <c r="AV1183" s="191"/>
      <c r="BB1183" s="191"/>
    </row>
    <row r="1184" spans="48:54">
      <c r="AV1184" s="191"/>
      <c r="BB1184" s="191"/>
    </row>
    <row r="1185" spans="48:54">
      <c r="AV1185" s="191"/>
      <c r="BB1185" s="191"/>
    </row>
    <row r="1186" spans="48:54">
      <c r="AV1186" s="191"/>
      <c r="BB1186" s="191"/>
    </row>
    <row r="1187" spans="48:54">
      <c r="AV1187" s="191"/>
      <c r="BB1187" s="191"/>
    </row>
    <row r="1188" spans="48:54">
      <c r="AV1188" s="191"/>
      <c r="BB1188" s="191"/>
    </row>
    <row r="1189" spans="48:54">
      <c r="AV1189" s="191"/>
      <c r="BB1189" s="191"/>
    </row>
    <row r="1190" spans="48:54">
      <c r="AV1190" s="191"/>
      <c r="BB1190" s="191"/>
    </row>
    <row r="1191" spans="48:54">
      <c r="AV1191" s="191"/>
      <c r="BB1191" s="191"/>
    </row>
    <row r="1192" spans="48:54">
      <c r="AV1192" s="191"/>
      <c r="BB1192" s="191"/>
    </row>
    <row r="1193" spans="48:54">
      <c r="AV1193" s="191"/>
      <c r="BB1193" s="191"/>
    </row>
    <row r="1194" spans="48:54">
      <c r="AV1194" s="191"/>
      <c r="BB1194" s="191"/>
    </row>
    <row r="1195" spans="48:54">
      <c r="AV1195" s="191"/>
      <c r="BB1195" s="191"/>
    </row>
    <row r="1196" spans="48:54">
      <c r="AV1196" s="191"/>
      <c r="BB1196" s="191"/>
    </row>
    <row r="1197" spans="48:54">
      <c r="AV1197" s="191"/>
      <c r="BB1197" s="191"/>
    </row>
    <row r="1198" spans="48:54">
      <c r="AV1198" s="191"/>
      <c r="BB1198" s="191"/>
    </row>
    <row r="1199" spans="48:54">
      <c r="AV1199" s="191"/>
      <c r="BB1199" s="191"/>
    </row>
    <row r="1200" spans="48:54">
      <c r="AV1200" s="191"/>
      <c r="BB1200" s="191"/>
    </row>
    <row r="1201" spans="48:54">
      <c r="AV1201" s="191"/>
      <c r="BB1201" s="191"/>
    </row>
    <row r="1202" spans="48:54">
      <c r="AV1202" s="191"/>
      <c r="BB1202" s="191"/>
    </row>
    <row r="1203" spans="48:54">
      <c r="AV1203" s="191"/>
      <c r="BB1203" s="191"/>
    </row>
    <row r="1204" spans="48:54">
      <c r="AV1204" s="191"/>
      <c r="BB1204" s="191"/>
    </row>
    <row r="1205" spans="48:54">
      <c r="AV1205" s="191"/>
      <c r="BB1205" s="191"/>
    </row>
    <row r="1206" spans="48:54">
      <c r="AV1206" s="191"/>
      <c r="BB1206" s="191"/>
    </row>
    <row r="1207" spans="48:54">
      <c r="AV1207" s="191"/>
      <c r="BB1207" s="191"/>
    </row>
    <row r="1208" spans="48:54">
      <c r="AV1208" s="191"/>
      <c r="BB1208" s="191"/>
    </row>
    <row r="1209" spans="48:54">
      <c r="AV1209" s="191"/>
      <c r="BB1209" s="191"/>
    </row>
    <row r="1210" spans="48:54">
      <c r="AV1210" s="191"/>
      <c r="BB1210" s="191"/>
    </row>
    <row r="1211" spans="48:54">
      <c r="AV1211" s="191"/>
      <c r="BB1211" s="191"/>
    </row>
    <row r="1212" spans="48:54">
      <c r="AV1212" s="191"/>
      <c r="BB1212" s="191"/>
    </row>
    <row r="1213" spans="48:54">
      <c r="AV1213" s="191"/>
      <c r="BB1213" s="191"/>
    </row>
    <row r="1214" spans="48:54">
      <c r="AV1214" s="191"/>
      <c r="BB1214" s="191"/>
    </row>
    <row r="1215" spans="48:54">
      <c r="AV1215" s="191"/>
      <c r="BB1215" s="191"/>
    </row>
    <row r="1216" spans="48:54">
      <c r="AV1216" s="191"/>
      <c r="BB1216" s="191"/>
    </row>
    <row r="1217" spans="48:54">
      <c r="AV1217" s="191"/>
      <c r="BB1217" s="191"/>
    </row>
    <row r="1218" spans="48:54">
      <c r="AV1218" s="191"/>
      <c r="BB1218" s="191"/>
    </row>
    <row r="1219" spans="48:54">
      <c r="AV1219" s="191"/>
      <c r="BB1219" s="191"/>
    </row>
    <row r="1220" spans="48:54">
      <c r="AV1220" s="191"/>
      <c r="BB1220" s="191"/>
    </row>
    <row r="1221" spans="48:54">
      <c r="AV1221" s="191"/>
      <c r="BB1221" s="191"/>
    </row>
    <row r="1222" spans="48:54">
      <c r="AV1222" s="191"/>
      <c r="BB1222" s="191"/>
    </row>
    <row r="1223" spans="48:54">
      <c r="AV1223" s="191"/>
      <c r="BB1223" s="191"/>
    </row>
    <row r="1224" spans="48:54">
      <c r="AV1224" s="191"/>
      <c r="BB1224" s="191"/>
    </row>
    <row r="1225" spans="48:54">
      <c r="AV1225" s="191"/>
      <c r="BB1225" s="191"/>
    </row>
    <row r="1226" spans="48:54">
      <c r="AV1226" s="191"/>
      <c r="BB1226" s="191"/>
    </row>
    <row r="1227" spans="48:54">
      <c r="AV1227" s="191"/>
      <c r="BB1227" s="191"/>
    </row>
    <row r="1228" spans="48:54">
      <c r="AV1228" s="191"/>
      <c r="BB1228" s="191"/>
    </row>
    <row r="1229" spans="48:54">
      <c r="AV1229" s="191"/>
      <c r="BB1229" s="191"/>
    </row>
    <row r="1230" spans="48:54">
      <c r="AV1230" s="191"/>
      <c r="BB1230" s="191"/>
    </row>
    <row r="1231" spans="48:54">
      <c r="AV1231" s="191"/>
      <c r="BB1231" s="191"/>
    </row>
    <row r="1232" spans="48:54">
      <c r="AV1232" s="191"/>
      <c r="BB1232" s="191"/>
    </row>
    <row r="1233" spans="48:54">
      <c r="AV1233" s="191"/>
      <c r="BB1233" s="191"/>
    </row>
    <row r="1234" spans="48:54">
      <c r="AV1234" s="191"/>
      <c r="BB1234" s="191"/>
    </row>
    <row r="1235" spans="48:54">
      <c r="AV1235" s="191"/>
      <c r="BB1235" s="191"/>
    </row>
    <row r="1236" spans="48:54">
      <c r="AV1236" s="191"/>
      <c r="BB1236" s="191"/>
    </row>
    <row r="1237" spans="48:54">
      <c r="AV1237" s="191"/>
      <c r="BB1237" s="191"/>
    </row>
    <row r="1238" spans="48:54">
      <c r="AV1238" s="191"/>
      <c r="BB1238" s="191"/>
    </row>
    <row r="1239" spans="48:54">
      <c r="AV1239" s="191"/>
      <c r="BB1239" s="191"/>
    </row>
    <row r="1240" spans="48:54">
      <c r="AV1240" s="191"/>
      <c r="BB1240" s="191"/>
    </row>
    <row r="1241" spans="48:54">
      <c r="AV1241" s="191"/>
      <c r="BB1241" s="191"/>
    </row>
    <row r="1242" spans="48:54">
      <c r="AV1242" s="191"/>
      <c r="BB1242" s="191"/>
    </row>
    <row r="1243" spans="48:54">
      <c r="AV1243" s="191"/>
      <c r="BB1243" s="191"/>
    </row>
    <row r="1244" spans="48:54">
      <c r="AV1244" s="191"/>
      <c r="BB1244" s="191"/>
    </row>
    <row r="1245" spans="48:54">
      <c r="AV1245" s="191"/>
      <c r="BB1245" s="191"/>
    </row>
    <row r="1246" spans="48:54">
      <c r="AV1246" s="191"/>
      <c r="BB1246" s="191"/>
    </row>
    <row r="1247" spans="48:54">
      <c r="AV1247" s="191"/>
      <c r="BB1247" s="191"/>
    </row>
    <row r="1248" spans="48:54">
      <c r="AV1248" s="191"/>
      <c r="BB1248" s="191"/>
    </row>
    <row r="1249" spans="48:54">
      <c r="AV1249" s="191"/>
      <c r="BB1249" s="191"/>
    </row>
    <row r="1250" spans="48:54">
      <c r="AV1250" s="191"/>
      <c r="BB1250" s="191"/>
    </row>
    <row r="1251" spans="48:54">
      <c r="AV1251" s="191"/>
      <c r="BB1251" s="191"/>
    </row>
    <row r="1252" spans="48:54">
      <c r="AV1252" s="191"/>
      <c r="BB1252" s="191"/>
    </row>
    <row r="1253" spans="48:54">
      <c r="AV1253" s="191"/>
      <c r="BB1253" s="191"/>
    </row>
    <row r="1254" spans="48:54">
      <c r="AV1254" s="191"/>
      <c r="BB1254" s="191"/>
    </row>
    <row r="1255" spans="48:54">
      <c r="AV1255" s="191"/>
      <c r="BB1255" s="191"/>
    </row>
    <row r="1256" spans="48:54">
      <c r="AV1256" s="191"/>
      <c r="BB1256" s="191"/>
    </row>
    <row r="1257" spans="48:54">
      <c r="AV1257" s="191"/>
      <c r="BB1257" s="191"/>
    </row>
    <row r="1258" spans="48:54">
      <c r="AV1258" s="191"/>
      <c r="BB1258" s="191"/>
    </row>
    <row r="1259" spans="48:54">
      <c r="AV1259" s="191"/>
      <c r="BB1259" s="191"/>
    </row>
    <row r="1260" spans="48:54">
      <c r="AV1260" s="191"/>
      <c r="BB1260" s="191"/>
    </row>
    <row r="1261" spans="48:54">
      <c r="AV1261" s="191"/>
      <c r="BB1261" s="191"/>
    </row>
    <row r="1262" spans="48:54">
      <c r="AV1262" s="191"/>
      <c r="BB1262" s="191"/>
    </row>
    <row r="1263" spans="48:54">
      <c r="AV1263" s="191"/>
      <c r="BB1263" s="191"/>
    </row>
    <row r="1264" spans="48:54">
      <c r="AV1264" s="191"/>
      <c r="BB1264" s="191"/>
    </row>
    <row r="1265" spans="48:54">
      <c r="AV1265" s="191"/>
      <c r="BB1265" s="191"/>
    </row>
    <row r="1266" spans="48:54">
      <c r="AV1266" s="191"/>
      <c r="BB1266" s="191"/>
    </row>
    <row r="1267" spans="48:54">
      <c r="AV1267" s="191"/>
      <c r="BB1267" s="191"/>
    </row>
    <row r="1268" spans="48:54">
      <c r="AV1268" s="191"/>
      <c r="BB1268" s="191"/>
    </row>
    <row r="1269" spans="48:54">
      <c r="AV1269" s="191"/>
      <c r="BB1269" s="191"/>
    </row>
    <row r="1270" spans="48:54">
      <c r="AV1270" s="191"/>
      <c r="BB1270" s="191"/>
    </row>
    <row r="1271" spans="48:54">
      <c r="AV1271" s="191"/>
      <c r="BB1271" s="191"/>
    </row>
    <row r="1272" spans="48:54">
      <c r="AV1272" s="191"/>
      <c r="BB1272" s="191"/>
    </row>
    <row r="1273" spans="48:54">
      <c r="AV1273" s="191"/>
      <c r="BB1273" s="191"/>
    </row>
    <row r="1274" spans="48:54">
      <c r="AV1274" s="191"/>
      <c r="BB1274" s="191"/>
    </row>
    <row r="1275" spans="48:54">
      <c r="AV1275" s="191"/>
      <c r="BB1275" s="191"/>
    </row>
    <row r="1276" spans="48:54">
      <c r="AV1276" s="191"/>
      <c r="BB1276" s="191"/>
    </row>
    <row r="1277" spans="48:54">
      <c r="AV1277" s="191"/>
      <c r="BB1277" s="191"/>
    </row>
    <row r="1278" spans="48:54">
      <c r="AV1278" s="191"/>
      <c r="BB1278" s="191"/>
    </row>
    <row r="1279" spans="48:54">
      <c r="AV1279" s="191"/>
      <c r="BB1279" s="191"/>
    </row>
    <row r="1280" spans="48:54">
      <c r="AV1280" s="191"/>
      <c r="BB1280" s="191"/>
    </row>
    <row r="1281" spans="48:54">
      <c r="AV1281" s="191"/>
      <c r="BB1281" s="191"/>
    </row>
    <row r="1282" spans="48:54">
      <c r="AV1282" s="191"/>
      <c r="BB1282" s="191"/>
    </row>
    <row r="1283" spans="48:54">
      <c r="AV1283" s="191"/>
      <c r="BB1283" s="191"/>
    </row>
    <row r="1284" spans="48:54">
      <c r="AV1284" s="191"/>
      <c r="BB1284" s="191"/>
    </row>
    <row r="1285" spans="48:54">
      <c r="AV1285" s="191"/>
      <c r="BB1285" s="191"/>
    </row>
    <row r="1286" spans="48:54">
      <c r="AV1286" s="191"/>
      <c r="BB1286" s="191"/>
    </row>
    <row r="1287" spans="48:54">
      <c r="AV1287" s="191"/>
      <c r="BB1287" s="191"/>
    </row>
    <row r="1288" spans="48:54">
      <c r="AV1288" s="191"/>
      <c r="BB1288" s="191"/>
    </row>
    <row r="1289" spans="48:54">
      <c r="AV1289" s="191"/>
      <c r="BB1289" s="191"/>
    </row>
    <row r="1290" spans="48:54">
      <c r="AV1290" s="191"/>
      <c r="BB1290" s="191"/>
    </row>
    <row r="1291" spans="48:54">
      <c r="AV1291" s="191"/>
      <c r="BB1291" s="191"/>
    </row>
    <row r="1292" spans="48:54">
      <c r="AV1292" s="191"/>
      <c r="BB1292" s="191"/>
    </row>
    <row r="1293" spans="48:54">
      <c r="AV1293" s="191"/>
      <c r="BB1293" s="191"/>
    </row>
    <row r="1294" spans="48:54">
      <c r="AV1294" s="191"/>
      <c r="BB1294" s="191"/>
    </row>
    <row r="1295" spans="48:54">
      <c r="AV1295" s="191"/>
      <c r="BB1295" s="191"/>
    </row>
    <row r="1296" spans="48:54">
      <c r="AV1296" s="191"/>
      <c r="BB1296" s="191"/>
    </row>
    <row r="1297" spans="48:54">
      <c r="AV1297" s="191"/>
      <c r="BB1297" s="191"/>
    </row>
    <row r="1298" spans="48:54">
      <c r="AV1298" s="191"/>
      <c r="BB1298" s="191"/>
    </row>
    <row r="1299" spans="48:54">
      <c r="AV1299" s="191"/>
      <c r="BB1299" s="191"/>
    </row>
    <row r="1300" spans="48:54">
      <c r="AV1300" s="191"/>
      <c r="BB1300" s="191"/>
    </row>
    <row r="1301" spans="48:54">
      <c r="AV1301" s="191"/>
      <c r="BB1301" s="191"/>
    </row>
    <row r="1302" spans="48:54">
      <c r="AV1302" s="191"/>
      <c r="BB1302" s="191"/>
    </row>
    <row r="1303" spans="48:54">
      <c r="AV1303" s="191"/>
      <c r="BB1303" s="191"/>
    </row>
    <row r="1304" spans="48:54">
      <c r="AV1304" s="191"/>
      <c r="BB1304" s="191"/>
    </row>
    <row r="1305" spans="48:54">
      <c r="AV1305" s="191"/>
      <c r="BB1305" s="191"/>
    </row>
    <row r="1306" spans="48:54">
      <c r="AV1306" s="191"/>
      <c r="BB1306" s="191"/>
    </row>
    <row r="1307" spans="48:54">
      <c r="AV1307" s="191"/>
      <c r="BB1307" s="191"/>
    </row>
    <row r="1308" spans="48:54">
      <c r="AV1308" s="191"/>
      <c r="BB1308" s="191"/>
    </row>
    <row r="1309" spans="48:54">
      <c r="AV1309" s="191"/>
      <c r="BB1309" s="191"/>
    </row>
    <row r="1310" spans="48:54">
      <c r="AV1310" s="191"/>
      <c r="BB1310" s="191"/>
    </row>
    <row r="1311" spans="48:54">
      <c r="AV1311" s="191"/>
      <c r="BB1311" s="191"/>
    </row>
    <row r="1312" spans="48:54">
      <c r="AV1312" s="191"/>
      <c r="BB1312" s="191"/>
    </row>
    <row r="1313" spans="48:54">
      <c r="AV1313" s="191"/>
      <c r="BB1313" s="191"/>
    </row>
    <row r="1314" spans="48:54">
      <c r="AV1314" s="191"/>
      <c r="BB1314" s="191"/>
    </row>
    <row r="1315" spans="48:54">
      <c r="AV1315" s="191"/>
      <c r="BB1315" s="191"/>
    </row>
    <row r="1316" spans="48:54">
      <c r="AV1316" s="191"/>
      <c r="BB1316" s="191"/>
    </row>
    <row r="1317" spans="48:54">
      <c r="AV1317" s="191"/>
      <c r="BB1317" s="191"/>
    </row>
    <row r="1318" spans="48:54">
      <c r="AV1318" s="191"/>
      <c r="BB1318" s="191"/>
    </row>
    <row r="1319" spans="48:54">
      <c r="AV1319" s="191"/>
      <c r="BB1319" s="191"/>
    </row>
    <row r="1320" spans="48:54">
      <c r="AV1320" s="191"/>
    </row>
    <row r="1321" spans="48:54">
      <c r="AV1321" s="191"/>
    </row>
    <row r="1322" spans="48:54">
      <c r="AV1322" s="191"/>
    </row>
    <row r="1323" spans="48:54">
      <c r="AV1323" s="191"/>
    </row>
    <row r="1324" spans="48:54">
      <c r="AV1324" s="191"/>
    </row>
    <row r="1325" spans="48:54">
      <c r="AV1325" s="191"/>
    </row>
    <row r="1326" spans="48:54">
      <c r="AV1326" s="191"/>
    </row>
    <row r="1327" spans="48:54">
      <c r="AV1327" s="191"/>
    </row>
    <row r="1328" spans="48:54">
      <c r="AV1328" s="191"/>
    </row>
    <row r="1329" spans="48:48">
      <c r="AV1329" s="191"/>
    </row>
    <row r="1330" spans="48:48">
      <c r="AV1330" s="191"/>
    </row>
    <row r="1331" spans="48:48">
      <c r="AV1331" s="191"/>
    </row>
    <row r="1332" spans="48:48">
      <c r="AV1332" s="191"/>
    </row>
    <row r="1333" spans="48:48">
      <c r="AV1333" s="191"/>
    </row>
    <row r="1334" spans="48:48">
      <c r="AV1334" s="191"/>
    </row>
    <row r="1335" spans="48:48">
      <c r="AV1335" s="191"/>
    </row>
    <row r="1336" spans="48:48">
      <c r="AV1336" s="191"/>
    </row>
    <row r="1337" spans="48:48">
      <c r="AV1337" s="191"/>
    </row>
    <row r="1338" spans="48:48">
      <c r="AV1338" s="191"/>
    </row>
    <row r="1339" spans="48:48">
      <c r="AV1339" s="191"/>
    </row>
    <row r="1340" spans="48:48">
      <c r="AV1340" s="191"/>
    </row>
    <row r="1341" spans="48:48">
      <c r="AV1341" s="191"/>
    </row>
    <row r="1342" spans="48:48">
      <c r="AV1342" s="191"/>
    </row>
    <row r="1343" spans="48:48">
      <c r="AV1343" s="191"/>
    </row>
    <row r="1344" spans="48:48">
      <c r="AV1344" s="191"/>
    </row>
    <row r="1345" spans="48:48">
      <c r="AV1345" s="191"/>
    </row>
    <row r="1346" spans="48:48">
      <c r="AV1346" s="191"/>
    </row>
    <row r="1347" spans="48:48">
      <c r="AV1347" s="191"/>
    </row>
    <row r="1348" spans="48:48">
      <c r="AV1348" s="191"/>
    </row>
    <row r="1349" spans="48:48">
      <c r="AV1349" s="191"/>
    </row>
    <row r="1350" spans="48:48">
      <c r="AV1350" s="191"/>
    </row>
    <row r="1351" spans="48:48">
      <c r="AV1351" s="191"/>
    </row>
    <row r="1352" spans="48:48">
      <c r="AV1352" s="191"/>
    </row>
    <row r="1353" spans="48:48">
      <c r="AV1353" s="191"/>
    </row>
    <row r="1354" spans="48:48">
      <c r="AV1354" s="191"/>
    </row>
    <row r="1355" spans="48:48">
      <c r="AV1355" s="191"/>
    </row>
    <row r="1356" spans="48:48">
      <c r="AV1356" s="191"/>
    </row>
    <row r="1357" spans="48:48">
      <c r="AV1357" s="191"/>
    </row>
    <row r="1358" spans="48:48">
      <c r="AV1358" s="191"/>
    </row>
    <row r="1359" spans="48:48">
      <c r="AV1359" s="191"/>
    </row>
    <row r="1360" spans="48:48">
      <c r="AV1360" s="191"/>
    </row>
    <row r="1361" spans="48:48">
      <c r="AV1361" s="191"/>
    </row>
    <row r="1362" spans="48:48">
      <c r="AV1362" s="191"/>
    </row>
    <row r="1363" spans="48:48">
      <c r="AV1363" s="191"/>
    </row>
    <row r="1364" spans="48:48">
      <c r="AV1364" s="191"/>
    </row>
    <row r="1365" spans="48:48">
      <c r="AV1365" s="191"/>
    </row>
    <row r="1366" spans="48:48">
      <c r="AV1366" s="191"/>
    </row>
    <row r="1367" spans="48:48">
      <c r="AV1367" s="191"/>
    </row>
    <row r="1368" spans="48:48">
      <c r="AV1368" s="191"/>
    </row>
    <row r="1369" spans="48:48">
      <c r="AV1369" s="191"/>
    </row>
    <row r="1370" spans="48:48">
      <c r="AV1370" s="191"/>
    </row>
    <row r="1371" spans="48:48">
      <c r="AV1371" s="191"/>
    </row>
    <row r="1372" spans="48:48">
      <c r="AV1372" s="191"/>
    </row>
    <row r="1373" spans="48:48">
      <c r="AV1373" s="191"/>
    </row>
    <row r="1374" spans="48:48">
      <c r="AV1374" s="191"/>
    </row>
    <row r="1375" spans="48:48">
      <c r="AV1375" s="191"/>
    </row>
    <row r="1376" spans="48:48">
      <c r="AV1376" s="191"/>
    </row>
    <row r="1377" spans="48:48">
      <c r="AV1377" s="191"/>
    </row>
    <row r="1378" spans="48:48">
      <c r="AV1378" s="191"/>
    </row>
    <row r="1379" spans="48:48">
      <c r="AV1379" s="191"/>
    </row>
    <row r="1380" spans="48:48">
      <c r="AV1380" s="191"/>
    </row>
    <row r="1381" spans="48:48">
      <c r="AV1381" s="191"/>
    </row>
    <row r="1382" spans="48:48">
      <c r="AV1382" s="191"/>
    </row>
    <row r="1383" spans="48:48">
      <c r="AV1383" s="191"/>
    </row>
    <row r="1384" spans="48:48">
      <c r="AV1384" s="191"/>
    </row>
    <row r="1385" spans="48:48">
      <c r="AV1385" s="191"/>
    </row>
    <row r="1386" spans="48:48">
      <c r="AV1386" s="191"/>
    </row>
    <row r="1387" spans="48:48">
      <c r="AV1387" s="191"/>
    </row>
    <row r="1388" spans="48:48">
      <c r="AV1388" s="191"/>
    </row>
    <row r="1389" spans="48:48">
      <c r="AV1389" s="191"/>
    </row>
    <row r="1390" spans="48:48">
      <c r="AV1390" s="191"/>
    </row>
    <row r="1391" spans="48:48">
      <c r="AV1391" s="191"/>
    </row>
    <row r="1392" spans="48:48">
      <c r="AV1392" s="191"/>
    </row>
    <row r="1393" spans="48:48">
      <c r="AV1393" s="191"/>
    </row>
    <row r="1394" spans="48:48">
      <c r="AV1394" s="191"/>
    </row>
    <row r="1395" spans="48:48">
      <c r="AV1395" s="191"/>
    </row>
    <row r="1396" spans="48:48">
      <c r="AV1396" s="191"/>
    </row>
    <row r="1397" spans="48:48">
      <c r="AV1397" s="191"/>
    </row>
    <row r="1398" spans="48:48">
      <c r="AV1398" s="191"/>
    </row>
    <row r="1399" spans="48:48">
      <c r="AV1399" s="191"/>
    </row>
    <row r="1400" spans="48:48">
      <c r="AV1400" s="191"/>
    </row>
    <row r="1401" spans="48:48">
      <c r="AV1401" s="191"/>
    </row>
    <row r="1402" spans="48:48">
      <c r="AV1402" s="191"/>
    </row>
    <row r="1403" spans="48:48">
      <c r="AV1403" s="191"/>
    </row>
    <row r="1404" spans="48:48">
      <c r="AV1404" s="191"/>
    </row>
    <row r="1405" spans="48:48">
      <c r="AV1405" s="191"/>
    </row>
    <row r="1406" spans="48:48">
      <c r="AV1406" s="191"/>
    </row>
    <row r="1407" spans="48:48">
      <c r="AV1407" s="191"/>
    </row>
    <row r="1408" spans="48:48">
      <c r="AV1408" s="191"/>
    </row>
    <row r="1409" spans="48:48">
      <c r="AV1409" s="191"/>
    </row>
    <row r="1410" spans="48:48">
      <c r="AV1410" s="191"/>
    </row>
    <row r="1411" spans="48:48">
      <c r="AV1411" s="191"/>
    </row>
    <row r="1412" spans="48:48">
      <c r="AV1412" s="191"/>
    </row>
    <row r="1413" spans="48:48">
      <c r="AV1413" s="191"/>
    </row>
    <row r="1414" spans="48:48">
      <c r="AV1414" s="191"/>
    </row>
    <row r="1415" spans="48:48">
      <c r="AV1415" s="191"/>
    </row>
    <row r="1416" spans="48:48">
      <c r="AV1416" s="191"/>
    </row>
    <row r="1417" spans="48:48">
      <c r="AV1417" s="191"/>
    </row>
    <row r="1418" spans="48:48">
      <c r="AV1418" s="191"/>
    </row>
    <row r="1419" spans="48:48">
      <c r="AV1419" s="191"/>
    </row>
    <row r="1420" spans="48:48">
      <c r="AV1420" s="191"/>
    </row>
    <row r="1421" spans="48:48">
      <c r="AV1421" s="191"/>
    </row>
    <row r="1422" spans="48:48">
      <c r="AV1422" s="191"/>
    </row>
    <row r="1423" spans="48:48">
      <c r="AV1423" s="191"/>
    </row>
    <row r="1424" spans="48:48">
      <c r="AV1424" s="191"/>
    </row>
    <row r="1425" spans="48:48">
      <c r="AV1425" s="191"/>
    </row>
    <row r="1426" spans="48:48">
      <c r="AV1426" s="191"/>
    </row>
    <row r="1427" spans="48:48">
      <c r="AV1427" s="191"/>
    </row>
    <row r="1428" spans="48:48">
      <c r="AV1428" s="191"/>
    </row>
    <row r="1429" spans="48:48">
      <c r="AV1429" s="191"/>
    </row>
    <row r="1430" spans="48:48">
      <c r="AV1430" s="191"/>
    </row>
    <row r="1431" spans="48:48">
      <c r="AV1431" s="191"/>
    </row>
    <row r="1432" spans="48:48">
      <c r="AV1432" s="191"/>
    </row>
    <row r="1433" spans="48:48">
      <c r="AV1433" s="191"/>
    </row>
    <row r="1434" spans="48:48">
      <c r="AV1434" s="191"/>
    </row>
    <row r="1435" spans="48:48">
      <c r="AV1435" s="191"/>
    </row>
    <row r="1436" spans="48:48">
      <c r="AV1436" s="191"/>
    </row>
    <row r="1437" spans="48:48">
      <c r="AV1437" s="191"/>
    </row>
    <row r="1438" spans="48:48">
      <c r="AV1438" s="191"/>
    </row>
    <row r="1439" spans="48:48">
      <c r="AV1439" s="191"/>
    </row>
    <row r="1440" spans="48:48">
      <c r="AV1440" s="191"/>
    </row>
    <row r="1441" spans="48:48">
      <c r="AV1441" s="191"/>
    </row>
    <row r="1442" spans="48:48">
      <c r="AV1442" s="191"/>
    </row>
    <row r="1443" spans="48:48">
      <c r="AV1443" s="191"/>
    </row>
    <row r="1444" spans="48:48">
      <c r="AV1444" s="191"/>
    </row>
    <row r="1445" spans="48:48">
      <c r="AV1445" s="191"/>
    </row>
    <row r="1446" spans="48:48">
      <c r="AV1446" s="191"/>
    </row>
    <row r="1447" spans="48:48">
      <c r="AV1447" s="191"/>
    </row>
    <row r="1448" spans="48:48">
      <c r="AV1448" s="191"/>
    </row>
    <row r="1449" spans="48:48">
      <c r="AV1449" s="191"/>
    </row>
    <row r="1450" spans="48:48">
      <c r="AV1450" s="191"/>
    </row>
    <row r="1451" spans="48:48">
      <c r="AV1451" s="191"/>
    </row>
    <row r="1452" spans="48:48">
      <c r="AV1452" s="191"/>
    </row>
    <row r="1453" spans="48:48">
      <c r="AV1453" s="191"/>
    </row>
    <row r="1454" spans="48:48">
      <c r="AV1454" s="191"/>
    </row>
    <row r="1455" spans="48:48">
      <c r="AV1455" s="191"/>
    </row>
    <row r="1456" spans="48:48">
      <c r="AV1456" s="191"/>
    </row>
    <row r="1457" spans="48:48">
      <c r="AV1457" s="191"/>
    </row>
    <row r="1458" spans="48:48">
      <c r="AV1458" s="191"/>
    </row>
    <row r="1459" spans="48:48">
      <c r="AV1459" s="191"/>
    </row>
    <row r="1460" spans="48:48">
      <c r="AV1460" s="191"/>
    </row>
    <row r="1461" spans="48:48">
      <c r="AV1461" s="191"/>
    </row>
    <row r="1462" spans="48:48">
      <c r="AV1462" s="191"/>
    </row>
    <row r="1463" spans="48:48">
      <c r="AV1463" s="191"/>
    </row>
    <row r="1464" spans="48:48">
      <c r="AV1464" s="191"/>
    </row>
    <row r="1465" spans="48:48">
      <c r="AV1465" s="191"/>
    </row>
    <row r="1466" spans="48:48">
      <c r="AV1466" s="191"/>
    </row>
    <row r="1467" spans="48:48">
      <c r="AV1467" s="191"/>
    </row>
    <row r="1468" spans="48:48">
      <c r="AV1468" s="191"/>
    </row>
    <row r="1469" spans="48:48">
      <c r="AV1469" s="191"/>
    </row>
    <row r="1470" spans="48:48">
      <c r="AV1470" s="191"/>
    </row>
    <row r="1471" spans="48:48">
      <c r="AV1471" s="191"/>
    </row>
    <row r="1472" spans="48:48">
      <c r="AV1472" s="191"/>
    </row>
    <row r="1473" spans="48:48">
      <c r="AV1473" s="191"/>
    </row>
    <row r="1474" spans="48:48">
      <c r="AV1474" s="191"/>
    </row>
    <row r="1475" spans="48:48">
      <c r="AV1475" s="191"/>
    </row>
    <row r="1476" spans="48:48">
      <c r="AV1476" s="191"/>
    </row>
    <row r="1477" spans="48:48">
      <c r="AV1477" s="191"/>
    </row>
    <row r="1478" spans="48:48">
      <c r="AV1478" s="191"/>
    </row>
    <row r="1479" spans="48:48">
      <c r="AV1479" s="191"/>
    </row>
    <row r="1480" spans="48:48">
      <c r="AV1480" s="191"/>
    </row>
    <row r="1481" spans="48:48">
      <c r="AV1481" s="191"/>
    </row>
    <row r="1482" spans="48:48">
      <c r="AV1482" s="191"/>
    </row>
    <row r="1483" spans="48:48">
      <c r="AV1483" s="191"/>
    </row>
    <row r="1484" spans="48:48">
      <c r="AV1484" s="191"/>
    </row>
    <row r="1485" spans="48:48">
      <c r="AV1485" s="191"/>
    </row>
    <row r="1486" spans="48:48">
      <c r="AV1486" s="191"/>
    </row>
    <row r="1487" spans="48:48">
      <c r="AV1487" s="191"/>
    </row>
    <row r="1488" spans="48:48">
      <c r="AV1488" s="191"/>
    </row>
    <row r="1489" spans="48:48">
      <c r="AV1489" s="191"/>
    </row>
    <row r="1490" spans="48:48">
      <c r="AV1490" s="191"/>
    </row>
    <row r="1491" spans="48:48">
      <c r="AV1491" s="191"/>
    </row>
    <row r="1492" spans="48:48">
      <c r="AV1492" s="191"/>
    </row>
    <row r="1493" spans="48:48">
      <c r="AV1493" s="191"/>
    </row>
    <row r="1494" spans="48:48">
      <c r="AV1494" s="191"/>
    </row>
    <row r="1495" spans="48:48">
      <c r="AV1495" s="191"/>
    </row>
    <row r="1496" spans="48:48">
      <c r="AV1496" s="191"/>
    </row>
    <row r="1497" spans="48:48">
      <c r="AV1497" s="191"/>
    </row>
    <row r="1498" spans="48:48">
      <c r="AV1498" s="191"/>
    </row>
    <row r="1499" spans="48:48">
      <c r="AV1499" s="191"/>
    </row>
    <row r="1500" spans="48:48">
      <c r="AV1500" s="191"/>
    </row>
    <row r="1501" spans="48:48">
      <c r="AV1501" s="191"/>
    </row>
    <row r="1502" spans="48:48">
      <c r="AV1502" s="191"/>
    </row>
    <row r="1503" spans="48:48">
      <c r="AV1503" s="191"/>
    </row>
    <row r="1504" spans="48:48">
      <c r="AV1504" s="191"/>
    </row>
    <row r="1505" spans="48:48">
      <c r="AV1505" s="191"/>
    </row>
    <row r="1506" spans="48:48">
      <c r="AV1506" s="191"/>
    </row>
    <row r="1507" spans="48:48">
      <c r="AV1507" s="191"/>
    </row>
    <row r="1508" spans="48:48">
      <c r="AV1508" s="191"/>
    </row>
    <row r="1509" spans="48:48">
      <c r="AV1509" s="191"/>
    </row>
    <row r="1510" spans="48:48">
      <c r="AV1510" s="191"/>
    </row>
    <row r="1511" spans="48:48">
      <c r="AV1511" s="191"/>
    </row>
    <row r="1512" spans="48:48">
      <c r="AV1512" s="191"/>
    </row>
    <row r="1513" spans="48:48">
      <c r="AV1513" s="191"/>
    </row>
    <row r="1514" spans="48:48">
      <c r="AV1514" s="191"/>
    </row>
    <row r="1515" spans="48:48">
      <c r="AV1515" s="191"/>
    </row>
    <row r="1516" spans="48:48">
      <c r="AV1516" s="191"/>
    </row>
    <row r="1517" spans="48:48">
      <c r="AV1517" s="191"/>
    </row>
    <row r="1518" spans="48:48">
      <c r="AV1518" s="191"/>
    </row>
    <row r="1519" spans="48:48">
      <c r="AV1519" s="191"/>
    </row>
    <row r="1520" spans="48:48">
      <c r="AV1520" s="191"/>
    </row>
    <row r="1521" spans="48:48">
      <c r="AV1521" s="191"/>
    </row>
    <row r="1522" spans="48:48">
      <c r="AV1522" s="191"/>
    </row>
    <row r="1523" spans="48:48">
      <c r="AV1523" s="191"/>
    </row>
    <row r="1524" spans="48:48">
      <c r="AV1524" s="191"/>
    </row>
    <row r="1525" spans="48:48">
      <c r="AV1525" s="191"/>
    </row>
    <row r="1526" spans="48:48">
      <c r="AV1526" s="191"/>
    </row>
    <row r="1527" spans="48:48">
      <c r="AV1527" s="191"/>
    </row>
    <row r="1528" spans="48:48">
      <c r="AV1528" s="191"/>
    </row>
    <row r="1529" spans="48:48">
      <c r="AV1529" s="191"/>
    </row>
    <row r="1530" spans="48:48">
      <c r="AV1530" s="191"/>
    </row>
    <row r="1531" spans="48:48">
      <c r="AV1531" s="191"/>
    </row>
    <row r="1532" spans="48:48">
      <c r="AV1532" s="191"/>
    </row>
    <row r="1533" spans="48:48">
      <c r="AV1533" s="191"/>
    </row>
    <row r="1534" spans="48:48">
      <c r="AV1534" s="191"/>
    </row>
    <row r="1535" spans="48:48">
      <c r="AV1535" s="191"/>
    </row>
    <row r="1536" spans="48:48">
      <c r="AV1536" s="191"/>
    </row>
    <row r="1537" spans="48:48">
      <c r="AV1537" s="191"/>
    </row>
    <row r="1538" spans="48:48">
      <c r="AV1538" s="191"/>
    </row>
    <row r="1539" spans="48:48">
      <c r="AV1539" s="191"/>
    </row>
    <row r="1540" spans="48:48">
      <c r="AV1540" s="191"/>
    </row>
    <row r="1541" spans="48:48">
      <c r="AV1541" s="191"/>
    </row>
    <row r="1542" spans="48:48">
      <c r="AV1542" s="191"/>
    </row>
    <row r="1543" spans="48:48">
      <c r="AV1543" s="191"/>
    </row>
    <row r="1544" spans="48:48">
      <c r="AV1544" s="191"/>
    </row>
    <row r="1545" spans="48:48">
      <c r="AV1545" s="191"/>
    </row>
    <row r="1546" spans="48:48">
      <c r="AV1546" s="191"/>
    </row>
    <row r="1547" spans="48:48">
      <c r="AV1547" s="191"/>
    </row>
    <row r="1548" spans="48:48">
      <c r="AV1548" s="191"/>
    </row>
    <row r="1549" spans="48:48">
      <c r="AV1549" s="191"/>
    </row>
    <row r="1550" spans="48:48">
      <c r="AV1550" s="191"/>
    </row>
    <row r="1551" spans="48:48">
      <c r="AV1551" s="191"/>
    </row>
    <row r="1552" spans="48:48">
      <c r="AV1552" s="191"/>
    </row>
    <row r="1553" spans="48:48">
      <c r="AV1553" s="191"/>
    </row>
    <row r="1554" spans="48:48">
      <c r="AV1554" s="191"/>
    </row>
    <row r="1555" spans="48:48">
      <c r="AV1555" s="191"/>
    </row>
    <row r="1556" spans="48:48">
      <c r="AV1556" s="191"/>
    </row>
    <row r="1557" spans="48:48">
      <c r="AV1557" s="191"/>
    </row>
    <row r="1558" spans="48:48">
      <c r="AV1558" s="191"/>
    </row>
    <row r="1559" spans="48:48">
      <c r="AV1559" s="191"/>
    </row>
    <row r="1560" spans="48:48">
      <c r="AV1560" s="191"/>
    </row>
    <row r="1561" spans="48:48">
      <c r="AV1561" s="191"/>
    </row>
    <row r="1562" spans="48:48">
      <c r="AV1562" s="191"/>
    </row>
    <row r="1563" spans="48:48">
      <c r="AV1563" s="191"/>
    </row>
    <row r="1564" spans="48:48">
      <c r="AV1564" s="191"/>
    </row>
    <row r="1565" spans="48:48">
      <c r="AV1565" s="191"/>
    </row>
    <row r="1566" spans="48:48">
      <c r="AV1566" s="191"/>
    </row>
    <row r="1567" spans="48:48">
      <c r="AV1567" s="191"/>
    </row>
    <row r="1568" spans="48:48">
      <c r="AV1568" s="191"/>
    </row>
    <row r="1569" spans="48:48">
      <c r="AV1569" s="191"/>
    </row>
    <row r="1570" spans="48:48">
      <c r="AV1570" s="191"/>
    </row>
    <row r="1571" spans="48:48">
      <c r="AV1571" s="191"/>
    </row>
    <row r="1572" spans="48:48">
      <c r="AV1572" s="191"/>
    </row>
    <row r="1573" spans="48:48">
      <c r="AV1573" s="191"/>
    </row>
    <row r="1574" spans="48:48">
      <c r="AV1574" s="191"/>
    </row>
    <row r="1575" spans="48:48">
      <c r="AV1575" s="191"/>
    </row>
    <row r="1576" spans="48:48">
      <c r="AV1576" s="191"/>
    </row>
    <row r="1577" spans="48:48">
      <c r="AV1577" s="191"/>
    </row>
    <row r="1578" spans="48:48">
      <c r="AV1578" s="191"/>
    </row>
    <row r="1579" spans="48:48">
      <c r="AV1579" s="191"/>
    </row>
    <row r="1580" spans="48:48">
      <c r="AV1580" s="191"/>
    </row>
    <row r="1581" spans="48:48">
      <c r="AV1581" s="191"/>
    </row>
    <row r="1582" spans="48:48">
      <c r="AV1582" s="191"/>
    </row>
    <row r="1583" spans="48:48">
      <c r="AV1583" s="191"/>
    </row>
    <row r="1584" spans="48:48">
      <c r="AV1584" s="191"/>
    </row>
    <row r="1585" spans="48:48">
      <c r="AV1585" s="191"/>
    </row>
    <row r="1586" spans="48:48">
      <c r="AV1586" s="191"/>
    </row>
    <row r="1587" spans="48:48">
      <c r="AV1587" s="191"/>
    </row>
    <row r="1588" spans="48:48">
      <c r="AV1588" s="191"/>
    </row>
    <row r="1589" spans="48:48">
      <c r="AV1589" s="191"/>
    </row>
    <row r="1590" spans="48:48">
      <c r="AV1590" s="191"/>
    </row>
    <row r="1591" spans="48:48">
      <c r="AV1591" s="191"/>
    </row>
    <row r="1592" spans="48:48">
      <c r="AV1592" s="191"/>
    </row>
    <row r="1593" spans="48:48">
      <c r="AV1593" s="191"/>
    </row>
    <row r="1594" spans="48:48">
      <c r="AV1594" s="191"/>
    </row>
    <row r="1595" spans="48:48">
      <c r="AV1595" s="191"/>
    </row>
    <row r="1596" spans="48:48">
      <c r="AV1596" s="191"/>
    </row>
    <row r="1597" spans="48:48">
      <c r="AV1597" s="191"/>
    </row>
    <row r="1598" spans="48:48">
      <c r="AV1598" s="191"/>
    </row>
    <row r="1599" spans="48:48">
      <c r="AV1599" s="191"/>
    </row>
    <row r="1600" spans="48:48">
      <c r="AV1600" s="191"/>
    </row>
    <row r="1601" spans="48:48">
      <c r="AV1601" s="191"/>
    </row>
    <row r="1602" spans="48:48">
      <c r="AV1602" s="191"/>
    </row>
    <row r="1603" spans="48:48">
      <c r="AV1603" s="191"/>
    </row>
    <row r="1604" spans="48:48">
      <c r="AV1604" s="191"/>
    </row>
    <row r="1605" spans="48:48">
      <c r="AV1605" s="191"/>
    </row>
    <row r="1606" spans="48:48">
      <c r="AV1606" s="191"/>
    </row>
    <row r="1607" spans="48:48">
      <c r="AV1607" s="191"/>
    </row>
    <row r="1608" spans="48:48">
      <c r="AV1608" s="191"/>
    </row>
    <row r="1609" spans="48:48">
      <c r="AV1609" s="191"/>
    </row>
    <row r="1610" spans="48:48">
      <c r="AV1610" s="191"/>
    </row>
    <row r="1611" spans="48:48">
      <c r="AV1611" s="191"/>
    </row>
    <row r="1612" spans="48:48">
      <c r="AV1612" s="191"/>
    </row>
    <row r="1613" spans="48:48">
      <c r="AV1613" s="191"/>
    </row>
    <row r="1614" spans="48:48">
      <c r="AV1614" s="191"/>
    </row>
    <row r="1615" spans="48:48">
      <c r="AV1615" s="191"/>
    </row>
    <row r="1616" spans="48:48">
      <c r="AV1616" s="191"/>
    </row>
    <row r="1617" spans="48:48">
      <c r="AV1617" s="191"/>
    </row>
    <row r="1618" spans="48:48">
      <c r="AV1618" s="191"/>
    </row>
    <row r="1619" spans="48:48">
      <c r="AV1619" s="191"/>
    </row>
    <row r="1620" spans="48:48">
      <c r="AV1620" s="191"/>
    </row>
    <row r="1621" spans="48:48">
      <c r="AV1621" s="191"/>
    </row>
    <row r="1622" spans="48:48">
      <c r="AV1622" s="191"/>
    </row>
    <row r="1623" spans="48:48">
      <c r="AV1623" s="191"/>
    </row>
    <row r="1624" spans="48:48">
      <c r="AV1624" s="191"/>
    </row>
    <row r="1625" spans="48:48">
      <c r="AV1625" s="191"/>
    </row>
    <row r="1626" spans="48:48">
      <c r="AV1626" s="191"/>
    </row>
    <row r="1627" spans="48:48">
      <c r="AV1627" s="191"/>
    </row>
    <row r="1628" spans="48:48">
      <c r="AV1628" s="191"/>
    </row>
    <row r="1629" spans="48:48">
      <c r="AV1629" s="191"/>
    </row>
    <row r="1630" spans="48:48">
      <c r="AV1630" s="191"/>
    </row>
    <row r="1631" spans="48:48">
      <c r="AV1631" s="191"/>
    </row>
    <row r="1632" spans="48:48">
      <c r="AV1632" s="191"/>
    </row>
    <row r="1633" spans="48:48">
      <c r="AV1633" s="191"/>
    </row>
    <row r="1634" spans="48:48">
      <c r="AV1634" s="191"/>
    </row>
    <row r="1635" spans="48:48">
      <c r="AV1635" s="191"/>
    </row>
    <row r="1636" spans="48:48">
      <c r="AV1636" s="191"/>
    </row>
    <row r="1637" spans="48:48">
      <c r="AV1637" s="191"/>
    </row>
    <row r="1638" spans="48:48">
      <c r="AV1638" s="191"/>
    </row>
    <row r="1639" spans="48:48">
      <c r="AV1639" s="191"/>
    </row>
    <row r="1640" spans="48:48">
      <c r="AV1640" s="191"/>
    </row>
    <row r="1641" spans="48:48">
      <c r="AV1641" s="191"/>
    </row>
    <row r="1642" spans="48:48">
      <c r="AV1642" s="191"/>
    </row>
    <row r="1643" spans="48:48">
      <c r="AV1643" s="191"/>
    </row>
    <row r="1644" spans="48:48">
      <c r="AV1644" s="191"/>
    </row>
    <row r="1645" spans="48:48">
      <c r="AV1645" s="191"/>
    </row>
    <row r="1646" spans="48:48">
      <c r="AV1646" s="191"/>
    </row>
    <row r="1647" spans="48:48">
      <c r="AV1647" s="191"/>
    </row>
    <row r="1648" spans="48:48">
      <c r="AV1648" s="191"/>
    </row>
    <row r="1649" spans="48:48">
      <c r="AV1649" s="191"/>
    </row>
    <row r="1650" spans="48:48">
      <c r="AV1650" s="191"/>
    </row>
    <row r="1651" spans="48:48">
      <c r="AV1651" s="191"/>
    </row>
    <row r="1652" spans="48:48">
      <c r="AV1652" s="191"/>
    </row>
    <row r="1653" spans="48:48">
      <c r="AV1653" s="191"/>
    </row>
    <row r="1654" spans="48:48">
      <c r="AV1654" s="191"/>
    </row>
    <row r="1655" spans="48:48">
      <c r="AV1655" s="191"/>
    </row>
    <row r="1656" spans="48:48">
      <c r="AV1656" s="191"/>
    </row>
    <row r="1657" spans="48:48">
      <c r="AV1657" s="191"/>
    </row>
    <row r="1658" spans="48:48">
      <c r="AV1658" s="191"/>
    </row>
    <row r="1659" spans="48:48">
      <c r="AV1659" s="191"/>
    </row>
    <row r="1660" spans="48:48">
      <c r="AV1660" s="191"/>
    </row>
    <row r="1661" spans="48:48">
      <c r="AV1661" s="191"/>
    </row>
    <row r="1662" spans="48:48">
      <c r="AV1662" s="191"/>
    </row>
    <row r="1663" spans="48:48">
      <c r="AV1663" s="191"/>
    </row>
    <row r="1664" spans="48:48">
      <c r="AV1664" s="191"/>
    </row>
    <row r="1665" spans="48:48">
      <c r="AV1665" s="191"/>
    </row>
    <row r="1666" spans="48:48">
      <c r="AV1666" s="191"/>
    </row>
    <row r="1667" spans="48:48">
      <c r="AV1667" s="191"/>
    </row>
    <row r="1668" spans="48:48">
      <c r="AV1668" s="191"/>
    </row>
    <row r="1669" spans="48:48">
      <c r="AV1669" s="191"/>
    </row>
    <row r="1670" spans="48:48">
      <c r="AV1670" s="191"/>
    </row>
    <row r="1671" spans="48:48">
      <c r="AV1671" s="191"/>
    </row>
    <row r="1672" spans="48:48">
      <c r="AV1672" s="191"/>
    </row>
    <row r="1673" spans="48:48">
      <c r="AV1673" s="191"/>
    </row>
    <row r="1674" spans="48:48">
      <c r="AV1674" s="191"/>
    </row>
    <row r="1675" spans="48:48">
      <c r="AV1675" s="191"/>
    </row>
    <row r="1676" spans="48:48">
      <c r="AV1676" s="191"/>
    </row>
    <row r="1677" spans="48:48">
      <c r="AV1677" s="191"/>
    </row>
    <row r="1678" spans="48:48">
      <c r="AV1678" s="191"/>
    </row>
    <row r="1679" spans="48:48">
      <c r="AV1679" s="191"/>
    </row>
    <row r="1680" spans="48:48">
      <c r="AV1680" s="191"/>
    </row>
    <row r="1681" spans="48:48">
      <c r="AV1681" s="191"/>
    </row>
    <row r="1682" spans="48:48">
      <c r="AV1682" s="191"/>
    </row>
    <row r="1683" spans="48:48">
      <c r="AV1683" s="191"/>
    </row>
    <row r="1684" spans="48:48">
      <c r="AV1684" s="191"/>
    </row>
    <row r="1685" spans="48:48">
      <c r="AV1685" s="191"/>
    </row>
    <row r="1686" spans="48:48">
      <c r="AV1686" s="191"/>
    </row>
    <row r="1687" spans="48:48">
      <c r="AV1687" s="191"/>
    </row>
    <row r="1688" spans="48:48">
      <c r="AV1688" s="191"/>
    </row>
    <row r="1689" spans="48:48">
      <c r="AV1689" s="191"/>
    </row>
    <row r="1690" spans="48:48">
      <c r="AV1690" s="191"/>
    </row>
    <row r="1691" spans="48:48">
      <c r="AV1691" s="191"/>
    </row>
    <row r="1692" spans="48:48">
      <c r="AV1692" s="191"/>
    </row>
    <row r="1693" spans="48:48">
      <c r="AV1693" s="191"/>
    </row>
    <row r="1694" spans="48:48">
      <c r="AV1694" s="191"/>
    </row>
    <row r="1695" spans="48:48">
      <c r="AV1695" s="191"/>
    </row>
    <row r="1696" spans="48:48">
      <c r="AV1696" s="191"/>
    </row>
    <row r="1697" spans="48:48">
      <c r="AV1697" s="191"/>
    </row>
    <row r="1698" spans="48:48">
      <c r="AV1698" s="191"/>
    </row>
    <row r="1699" spans="48:48">
      <c r="AV1699" s="191"/>
    </row>
    <row r="1700" spans="48:48">
      <c r="AV1700" s="191"/>
    </row>
    <row r="1701" spans="48:48">
      <c r="AV1701" s="191"/>
    </row>
    <row r="1702" spans="48:48">
      <c r="AV1702" s="191"/>
    </row>
    <row r="1703" spans="48:48">
      <c r="AV1703" s="191"/>
    </row>
    <row r="1704" spans="48:48">
      <c r="AV1704" s="191"/>
    </row>
    <row r="1705" spans="48:48">
      <c r="AV1705" s="191"/>
    </row>
    <row r="1706" spans="48:48">
      <c r="AV1706" s="191"/>
    </row>
    <row r="1707" spans="48:48">
      <c r="AV1707" s="191"/>
    </row>
    <row r="1708" spans="48:48">
      <c r="AV1708" s="191"/>
    </row>
    <row r="1709" spans="48:48">
      <c r="AV1709" s="191"/>
    </row>
    <row r="1710" spans="48:48">
      <c r="AV1710" s="191"/>
    </row>
    <row r="1711" spans="48:48">
      <c r="AV1711" s="191"/>
    </row>
    <row r="1712" spans="48:48">
      <c r="AV1712" s="191"/>
    </row>
    <row r="1713" spans="48:48">
      <c r="AV1713" s="191"/>
    </row>
    <row r="1714" spans="48:48">
      <c r="AV1714" s="191"/>
    </row>
    <row r="1715" spans="48:48">
      <c r="AV1715" s="191"/>
    </row>
    <row r="1716" spans="48:48">
      <c r="AV1716" s="191"/>
    </row>
    <row r="1717" spans="48:48">
      <c r="AV1717" s="191"/>
    </row>
    <row r="1718" spans="48:48">
      <c r="AV1718" s="191"/>
    </row>
    <row r="1719" spans="48:48">
      <c r="AV1719" s="191"/>
    </row>
    <row r="1720" spans="48:48">
      <c r="AV1720" s="191"/>
    </row>
    <row r="1721" spans="48:48">
      <c r="AV1721" s="191"/>
    </row>
    <row r="1722" spans="48:48">
      <c r="AV1722" s="191"/>
    </row>
    <row r="1723" spans="48:48">
      <c r="AV1723" s="191"/>
    </row>
    <row r="1724" spans="48:48">
      <c r="AV1724" s="191"/>
    </row>
    <row r="1725" spans="48:48">
      <c r="AV1725" s="191"/>
    </row>
    <row r="1726" spans="48:48">
      <c r="AV1726" s="191"/>
    </row>
    <row r="1727" spans="48:48">
      <c r="AV1727" s="191"/>
    </row>
    <row r="1728" spans="48:48">
      <c r="AV1728" s="191"/>
    </row>
    <row r="1729" spans="48:48">
      <c r="AV1729" s="191"/>
    </row>
    <row r="1730" spans="48:48">
      <c r="AV1730" s="191"/>
    </row>
    <row r="1731" spans="48:48">
      <c r="AV1731" s="191"/>
    </row>
    <row r="1732" spans="48:48">
      <c r="AV1732" s="191"/>
    </row>
    <row r="1733" spans="48:48">
      <c r="AV1733" s="191"/>
    </row>
    <row r="1734" spans="48:48">
      <c r="AV1734" s="191"/>
    </row>
    <row r="1735" spans="48:48">
      <c r="AV1735" s="191"/>
    </row>
    <row r="1736" spans="48:48">
      <c r="AV1736" s="191"/>
    </row>
    <row r="1737" spans="48:48">
      <c r="AV1737" s="191"/>
    </row>
    <row r="1738" spans="48:48">
      <c r="AV1738" s="191"/>
    </row>
    <row r="1739" spans="48:48">
      <c r="AV1739" s="191"/>
    </row>
    <row r="1740" spans="48:48">
      <c r="AV1740" s="191"/>
    </row>
    <row r="1741" spans="48:48">
      <c r="AV1741" s="191"/>
    </row>
    <row r="1742" spans="48:48">
      <c r="AV1742" s="191"/>
    </row>
    <row r="1743" spans="48:48">
      <c r="AV1743" s="191"/>
    </row>
    <row r="1744" spans="48:48">
      <c r="AV1744" s="191"/>
    </row>
    <row r="1745" spans="48:48">
      <c r="AV1745" s="191"/>
    </row>
    <row r="1746" spans="48:48">
      <c r="AV1746" s="191"/>
    </row>
    <row r="1747" spans="48:48">
      <c r="AV1747" s="191"/>
    </row>
    <row r="1748" spans="48:48">
      <c r="AV1748" s="191"/>
    </row>
    <row r="1749" spans="48:48">
      <c r="AV1749" s="191"/>
    </row>
    <row r="1750" spans="48:48">
      <c r="AV1750" s="191"/>
    </row>
    <row r="1751" spans="48:48">
      <c r="AV1751" s="191"/>
    </row>
    <row r="1752" spans="48:48">
      <c r="AV1752" s="191"/>
    </row>
    <row r="1753" spans="48:48">
      <c r="AV1753" s="191"/>
    </row>
    <row r="1754" spans="48:48">
      <c r="AV1754" s="191"/>
    </row>
    <row r="1755" spans="48:48">
      <c r="AV1755" s="191"/>
    </row>
    <row r="1756" spans="48:48">
      <c r="AV1756" s="191"/>
    </row>
    <row r="1757" spans="48:48">
      <c r="AV1757" s="191"/>
    </row>
    <row r="1758" spans="48:48">
      <c r="AV1758" s="191"/>
    </row>
    <row r="1759" spans="48:48">
      <c r="AV1759" s="191"/>
    </row>
    <row r="1760" spans="48:48">
      <c r="AV1760" s="191"/>
    </row>
    <row r="1761" spans="48:48">
      <c r="AV1761" s="191"/>
    </row>
    <row r="1762" spans="48:48">
      <c r="AV1762" s="191"/>
    </row>
    <row r="1763" spans="48:48">
      <c r="AV1763" s="191"/>
    </row>
    <row r="1764" spans="48:48">
      <c r="AV1764" s="191"/>
    </row>
    <row r="1765" spans="48:48">
      <c r="AV1765" s="191"/>
    </row>
    <row r="1766" spans="48:48">
      <c r="AV1766" s="191"/>
    </row>
    <row r="1767" spans="48:48">
      <c r="AV1767" s="191"/>
    </row>
    <row r="1768" spans="48:48">
      <c r="AV1768" s="191"/>
    </row>
    <row r="1769" spans="48:48">
      <c r="AV1769" s="191"/>
    </row>
    <row r="1770" spans="48:48">
      <c r="AV1770" s="191"/>
    </row>
    <row r="1771" spans="48:48">
      <c r="AV1771" s="191"/>
    </row>
    <row r="1772" spans="48:48">
      <c r="AV1772" s="191"/>
    </row>
    <row r="1773" spans="48:48">
      <c r="AV1773" s="191"/>
    </row>
    <row r="1774" spans="48:48">
      <c r="AV1774" s="191"/>
    </row>
    <row r="1775" spans="48:48">
      <c r="AV1775" s="191"/>
    </row>
    <row r="1776" spans="48:48">
      <c r="AV1776" s="191"/>
    </row>
    <row r="1777" spans="48:48">
      <c r="AV1777" s="191"/>
    </row>
    <row r="1778" spans="48:48">
      <c r="AV1778" s="191"/>
    </row>
    <row r="1779" spans="48:48">
      <c r="AV1779" s="191"/>
    </row>
    <row r="1780" spans="48:48">
      <c r="AV1780" s="191"/>
    </row>
    <row r="1781" spans="48:48">
      <c r="AV1781" s="191"/>
    </row>
    <row r="1782" spans="48:48">
      <c r="AV1782" s="191"/>
    </row>
    <row r="1783" spans="48:48">
      <c r="AV1783" s="191"/>
    </row>
    <row r="1784" spans="48:48">
      <c r="AV1784" s="191"/>
    </row>
    <row r="1785" spans="48:48">
      <c r="AV1785" s="191"/>
    </row>
    <row r="1786" spans="48:48">
      <c r="AV1786" s="191"/>
    </row>
    <row r="1787" spans="48:48">
      <c r="AV1787" s="191"/>
    </row>
    <row r="1788" spans="48:48">
      <c r="AV1788" s="191"/>
    </row>
    <row r="1789" spans="48:48">
      <c r="AV1789" s="191"/>
    </row>
    <row r="1790" spans="48:48">
      <c r="AV1790" s="191"/>
    </row>
    <row r="1791" spans="48:48">
      <c r="AV1791" s="191"/>
    </row>
    <row r="1792" spans="48:48">
      <c r="AV1792" s="191"/>
    </row>
    <row r="1793" spans="48:48">
      <c r="AV1793" s="191"/>
    </row>
    <row r="1794" spans="48:48">
      <c r="AV1794" s="191"/>
    </row>
    <row r="1795" spans="48:48">
      <c r="AV1795" s="191"/>
    </row>
    <row r="1796" spans="48:48">
      <c r="AV1796" s="191"/>
    </row>
    <row r="1797" spans="48:48">
      <c r="AV1797" s="191"/>
    </row>
    <row r="1798" spans="48:48">
      <c r="AV1798" s="191"/>
    </row>
    <row r="1799" spans="48:48">
      <c r="AV1799" s="191"/>
    </row>
    <row r="1800" spans="48:48">
      <c r="AV1800" s="191"/>
    </row>
    <row r="1801" spans="48:48">
      <c r="AV1801" s="191"/>
    </row>
    <row r="1802" spans="48:48">
      <c r="AV1802" s="191"/>
    </row>
    <row r="1803" spans="48:48">
      <c r="AV1803" s="191"/>
    </row>
    <row r="1804" spans="48:48">
      <c r="AV1804" s="191"/>
    </row>
    <row r="1805" spans="48:48">
      <c r="AV1805" s="191"/>
    </row>
    <row r="1806" spans="48:48">
      <c r="AV1806" s="191"/>
    </row>
    <row r="1807" spans="48:48">
      <c r="AV1807" s="191"/>
    </row>
    <row r="1808" spans="48:48">
      <c r="AV1808" s="191"/>
    </row>
    <row r="1809" spans="48:48">
      <c r="AV1809" s="191"/>
    </row>
    <row r="1810" spans="48:48">
      <c r="AV1810" s="191"/>
    </row>
    <row r="1811" spans="48:48">
      <c r="AV1811" s="191"/>
    </row>
    <row r="1812" spans="48:48">
      <c r="AV1812" s="191"/>
    </row>
    <row r="1813" spans="48:48">
      <c r="AV1813" s="191"/>
    </row>
    <row r="1814" spans="48:48">
      <c r="AV1814" s="191"/>
    </row>
    <row r="1815" spans="48:48">
      <c r="AV1815" s="191"/>
    </row>
    <row r="1816" spans="48:48">
      <c r="AV1816" s="191"/>
    </row>
    <row r="1817" spans="48:48">
      <c r="AV1817" s="191"/>
    </row>
    <row r="1818" spans="48:48">
      <c r="AV1818" s="191"/>
    </row>
    <row r="1819" spans="48:48">
      <c r="AV1819" s="191"/>
    </row>
    <row r="1820" spans="48:48">
      <c r="AV1820" s="191"/>
    </row>
    <row r="1821" spans="48:48">
      <c r="AV1821" s="191"/>
    </row>
    <row r="1822" spans="48:48">
      <c r="AV1822" s="191"/>
    </row>
    <row r="1823" spans="48:48">
      <c r="AV1823" s="191"/>
    </row>
    <row r="1824" spans="48:48">
      <c r="AV1824" s="191"/>
    </row>
    <row r="1825" spans="48:48">
      <c r="AV1825" s="191"/>
    </row>
    <row r="1826" spans="48:48">
      <c r="AV1826" s="191"/>
    </row>
    <row r="1827" spans="48:48">
      <c r="AV1827" s="191"/>
    </row>
    <row r="1828" spans="48:48">
      <c r="AV1828" s="191"/>
    </row>
    <row r="1829" spans="48:48">
      <c r="AV1829" s="191"/>
    </row>
    <row r="1830" spans="48:48">
      <c r="AV1830" s="191"/>
    </row>
    <row r="1831" spans="48:48">
      <c r="AV1831" s="191"/>
    </row>
    <row r="1832" spans="48:48">
      <c r="AV1832" s="191"/>
    </row>
    <row r="1833" spans="48:48">
      <c r="AV1833" s="191"/>
    </row>
    <row r="1834" spans="48:48">
      <c r="AV1834" s="191"/>
    </row>
    <row r="1835" spans="48:48">
      <c r="AV1835" s="191"/>
    </row>
    <row r="1836" spans="48:48">
      <c r="AV1836" s="191"/>
    </row>
    <row r="1837" spans="48:48">
      <c r="AV1837" s="191"/>
    </row>
    <row r="1838" spans="48:48">
      <c r="AV1838" s="191"/>
    </row>
    <row r="1839" spans="48:48">
      <c r="AV1839" s="191"/>
    </row>
    <row r="1840" spans="48:48">
      <c r="AV1840" s="191"/>
    </row>
    <row r="1841" spans="48:48">
      <c r="AV1841" s="191"/>
    </row>
    <row r="1842" spans="48:48">
      <c r="AV1842" s="191"/>
    </row>
    <row r="1843" spans="48:48">
      <c r="AV1843" s="191"/>
    </row>
    <row r="1844" spans="48:48">
      <c r="AV1844" s="191"/>
    </row>
    <row r="1845" spans="48:48">
      <c r="AV1845" s="191"/>
    </row>
    <row r="1846" spans="48:48">
      <c r="AV1846" s="191"/>
    </row>
    <row r="1847" spans="48:48">
      <c r="AV1847" s="191"/>
    </row>
    <row r="1848" spans="48:48">
      <c r="AV1848" s="191"/>
    </row>
    <row r="1849" spans="48:48">
      <c r="AV1849" s="191"/>
    </row>
    <row r="1850" spans="48:48">
      <c r="AV1850" s="191"/>
    </row>
    <row r="1851" spans="48:48">
      <c r="AV1851" s="191"/>
    </row>
    <row r="1852" spans="48:48">
      <c r="AV1852" s="191"/>
    </row>
    <row r="1853" spans="48:48">
      <c r="AV1853" s="191"/>
    </row>
    <row r="1854" spans="48:48">
      <c r="AV1854" s="191"/>
    </row>
    <row r="1855" spans="48:48">
      <c r="AV1855" s="191"/>
    </row>
    <row r="1856" spans="48:48">
      <c r="AV1856" s="191"/>
    </row>
    <row r="1857" spans="48:48">
      <c r="AV1857" s="191"/>
    </row>
    <row r="1858" spans="48:48">
      <c r="AV1858" s="191"/>
    </row>
    <row r="1859" spans="48:48">
      <c r="AV1859" s="191"/>
    </row>
    <row r="1860" spans="48:48">
      <c r="AV1860" s="191"/>
    </row>
    <row r="1861" spans="48:48">
      <c r="AV1861" s="191"/>
    </row>
    <row r="1862" spans="48:48">
      <c r="AV1862" s="191"/>
    </row>
    <row r="1863" spans="48:48">
      <c r="AV1863" s="191"/>
    </row>
    <row r="1864" spans="48:48">
      <c r="AV1864" s="191"/>
    </row>
    <row r="1865" spans="48:48">
      <c r="AV1865" s="191"/>
    </row>
    <row r="1866" spans="48:48">
      <c r="AV1866" s="191"/>
    </row>
    <row r="1867" spans="48:48">
      <c r="AV1867" s="191"/>
    </row>
    <row r="1868" spans="48:48">
      <c r="AV1868" s="191"/>
    </row>
    <row r="1869" spans="48:48">
      <c r="AV1869" s="191"/>
    </row>
    <row r="1870" spans="48:48">
      <c r="AV1870" s="191"/>
    </row>
    <row r="1871" spans="48:48">
      <c r="AV1871" s="191"/>
    </row>
    <row r="1872" spans="48:48">
      <c r="AV1872" s="191"/>
    </row>
    <row r="1873" spans="48:48">
      <c r="AV1873" s="191"/>
    </row>
    <row r="1874" spans="48:48">
      <c r="AV1874" s="191"/>
    </row>
    <row r="1875" spans="48:48">
      <c r="AV1875" s="191"/>
    </row>
    <row r="1876" spans="48:48">
      <c r="AV1876" s="191"/>
    </row>
    <row r="1877" spans="48:48">
      <c r="AV1877" s="191"/>
    </row>
    <row r="1878" spans="48:48">
      <c r="AV1878" s="191"/>
    </row>
    <row r="1879" spans="48:48">
      <c r="AV1879" s="191"/>
    </row>
    <row r="1880" spans="48:48">
      <c r="AV1880" s="191"/>
    </row>
    <row r="1881" spans="48:48">
      <c r="AV1881" s="191"/>
    </row>
    <row r="1882" spans="48:48">
      <c r="AV1882" s="191"/>
    </row>
    <row r="1883" spans="48:48">
      <c r="AV1883" s="191"/>
    </row>
    <row r="1884" spans="48:48">
      <c r="AV1884" s="191"/>
    </row>
    <row r="1885" spans="48:48">
      <c r="AV1885" s="191"/>
    </row>
    <row r="1886" spans="48:48">
      <c r="AV1886" s="191"/>
    </row>
    <row r="1887" spans="48:48">
      <c r="AV1887" s="191"/>
    </row>
    <row r="1888" spans="48:48">
      <c r="AV1888" s="191"/>
    </row>
    <row r="1889" spans="48:48">
      <c r="AV1889" s="191"/>
    </row>
    <row r="1890" spans="48:48">
      <c r="AV1890" s="191"/>
    </row>
    <row r="1891" spans="48:48">
      <c r="AV1891" s="191"/>
    </row>
    <row r="1892" spans="48:48">
      <c r="AV1892" s="191"/>
    </row>
    <row r="1893" spans="48:48">
      <c r="AV1893" s="191"/>
    </row>
    <row r="1894" spans="48:48">
      <c r="AV1894" s="191"/>
    </row>
    <row r="1895" spans="48:48">
      <c r="AV1895" s="191"/>
    </row>
    <row r="1896" spans="48:48">
      <c r="AV1896" s="191"/>
    </row>
    <row r="1897" spans="48:48">
      <c r="AV1897" s="191"/>
    </row>
    <row r="1898" spans="48:48">
      <c r="AV1898" s="191"/>
    </row>
    <row r="1899" spans="48:48">
      <c r="AV1899" s="191"/>
    </row>
    <row r="1900" spans="48:48">
      <c r="AV1900" s="191"/>
    </row>
    <row r="1901" spans="48:48">
      <c r="AV1901" s="191"/>
    </row>
    <row r="1902" spans="48:48">
      <c r="AV1902" s="191"/>
    </row>
    <row r="1903" spans="48:48">
      <c r="AV1903" s="191"/>
    </row>
    <row r="1904" spans="48:48">
      <c r="AV1904" s="191"/>
    </row>
    <row r="1905" spans="48:48">
      <c r="AV1905" s="191"/>
    </row>
    <row r="1906" spans="48:48">
      <c r="AV1906" s="191"/>
    </row>
    <row r="1907" spans="48:48">
      <c r="AV1907" s="191"/>
    </row>
    <row r="1908" spans="48:48">
      <c r="AV1908" s="191"/>
    </row>
    <row r="1909" spans="48:48">
      <c r="AV1909" s="191"/>
    </row>
    <row r="1910" spans="48:48">
      <c r="AV1910" s="191"/>
    </row>
    <row r="1911" spans="48:48">
      <c r="AV1911" s="191"/>
    </row>
    <row r="1912" spans="48:48">
      <c r="AV1912" s="191"/>
    </row>
    <row r="1913" spans="48:48">
      <c r="AV1913" s="191"/>
    </row>
    <row r="1914" spans="48:48">
      <c r="AV1914" s="191"/>
    </row>
    <row r="1915" spans="48:48">
      <c r="AV1915" s="191"/>
    </row>
    <row r="1916" spans="48:48">
      <c r="AV1916" s="191"/>
    </row>
    <row r="1917" spans="48:48">
      <c r="AV1917" s="191"/>
    </row>
    <row r="1918" spans="48:48">
      <c r="AV1918" s="191"/>
    </row>
    <row r="1919" spans="48:48">
      <c r="AV1919" s="191"/>
    </row>
    <row r="1920" spans="48:48">
      <c r="AV1920" s="191"/>
    </row>
    <row r="1921" spans="48:48">
      <c r="AV1921" s="191"/>
    </row>
    <row r="1922" spans="48:48">
      <c r="AV1922" s="191"/>
    </row>
    <row r="1923" spans="48:48">
      <c r="AV1923" s="191"/>
    </row>
    <row r="1924" spans="48:48">
      <c r="AV1924" s="191"/>
    </row>
    <row r="1925" spans="48:48">
      <c r="AV1925" s="191"/>
    </row>
    <row r="1926" spans="48:48">
      <c r="AV1926" s="191"/>
    </row>
    <row r="1927" spans="48:48">
      <c r="AV1927" s="191"/>
    </row>
    <row r="1928" spans="48:48">
      <c r="AV1928" s="191"/>
    </row>
    <row r="1929" spans="48:48">
      <c r="AV1929" s="191"/>
    </row>
    <row r="1930" spans="48:48">
      <c r="AV1930" s="191"/>
    </row>
    <row r="1931" spans="48:48">
      <c r="AV1931" s="191"/>
    </row>
    <row r="1932" spans="48:48">
      <c r="AV1932" s="191"/>
    </row>
    <row r="1933" spans="48:48">
      <c r="AV1933" s="191"/>
    </row>
    <row r="1934" spans="48:48">
      <c r="AV1934" s="191"/>
    </row>
    <row r="1935" spans="48:48">
      <c r="AV1935" s="191"/>
    </row>
    <row r="1936" spans="48:48">
      <c r="AV1936" s="191"/>
    </row>
    <row r="1937" spans="48:48">
      <c r="AV1937" s="191"/>
    </row>
  </sheetData>
  <sheetProtection formatCells="0"/>
  <mergeCells count="86">
    <mergeCell ref="J31:J32"/>
    <mergeCell ref="A1:H1"/>
    <mergeCell ref="A4:H4"/>
    <mergeCell ref="J5:J15"/>
    <mergeCell ref="E6:G6"/>
    <mergeCell ref="B7:D7"/>
    <mergeCell ref="B8:D8"/>
    <mergeCell ref="A9:A11"/>
    <mergeCell ref="B9:D9"/>
    <mergeCell ref="G9:G10"/>
    <mergeCell ref="H9:H23"/>
    <mergeCell ref="B10:D10"/>
    <mergeCell ref="B11:F11"/>
    <mergeCell ref="A12:A15"/>
    <mergeCell ref="B12:D12"/>
    <mergeCell ref="G12:G14"/>
    <mergeCell ref="B13:D13"/>
    <mergeCell ref="B14:D14"/>
    <mergeCell ref="B15:F15"/>
    <mergeCell ref="A16:A20"/>
    <mergeCell ref="G21:G22"/>
    <mergeCell ref="B22:D22"/>
    <mergeCell ref="B16:D16"/>
    <mergeCell ref="G16:G19"/>
    <mergeCell ref="B17:D17"/>
    <mergeCell ref="B18:D18"/>
    <mergeCell ref="B19:D19"/>
    <mergeCell ref="A24:A25"/>
    <mergeCell ref="B24:D24"/>
    <mergeCell ref="E24:E25"/>
    <mergeCell ref="B25:D25"/>
    <mergeCell ref="B20:F20"/>
    <mergeCell ref="A21:A23"/>
    <mergeCell ref="B21:D21"/>
    <mergeCell ref="B23:F23"/>
    <mergeCell ref="F28:G28"/>
    <mergeCell ref="F29:G29"/>
    <mergeCell ref="F30:G30"/>
    <mergeCell ref="F31:G31"/>
    <mergeCell ref="C26:D26"/>
    <mergeCell ref="F26:G26"/>
    <mergeCell ref="B27:D27"/>
    <mergeCell ref="F27:G27"/>
    <mergeCell ref="A26:B26"/>
    <mergeCell ref="A35:D35"/>
    <mergeCell ref="F35:G35"/>
    <mergeCell ref="F36:G36"/>
    <mergeCell ref="F37:G37"/>
    <mergeCell ref="F32:G32"/>
    <mergeCell ref="B33:D33"/>
    <mergeCell ref="F33:G33"/>
    <mergeCell ref="B34:D34"/>
    <mergeCell ref="F34:G34"/>
    <mergeCell ref="A50:B50"/>
    <mergeCell ref="F50:G50"/>
    <mergeCell ref="F51:G51"/>
    <mergeCell ref="F48:G48"/>
    <mergeCell ref="F49:G49"/>
    <mergeCell ref="T94:U94"/>
    <mergeCell ref="T95:U95"/>
    <mergeCell ref="N111:O111"/>
    <mergeCell ref="AX112:AX118"/>
    <mergeCell ref="F52:G52"/>
    <mergeCell ref="A54:H54"/>
    <mergeCell ref="T92:U92"/>
    <mergeCell ref="T93:U93"/>
    <mergeCell ref="A52:B52"/>
    <mergeCell ref="F62:G62"/>
    <mergeCell ref="F61:G61"/>
    <mergeCell ref="B53:F53"/>
    <mergeCell ref="J33:J34"/>
    <mergeCell ref="A47:B47"/>
    <mergeCell ref="A43:C43"/>
    <mergeCell ref="F43:G43"/>
    <mergeCell ref="F45:G45"/>
    <mergeCell ref="F46:G46"/>
    <mergeCell ref="C47:E47"/>
    <mergeCell ref="F47:G47"/>
    <mergeCell ref="F42:G42"/>
    <mergeCell ref="A44:B44"/>
    <mergeCell ref="F44:G44"/>
    <mergeCell ref="A42:D42"/>
    <mergeCell ref="F38:G38"/>
    <mergeCell ref="F39:G39"/>
    <mergeCell ref="F40:G40"/>
    <mergeCell ref="F41:G41"/>
  </mergeCells>
  <phoneticPr fontId="45" type="noConversion"/>
  <pageMargins left="0.59055118110236227" right="0.19685039370078741" top="0.39370078740157483" bottom="0.39370078740157483" header="0.51181102362204722" footer="0.51181102362204722"/>
  <pageSetup paperSize="9" scale="97" orientation="portrait" horizontalDpi="360" verticalDpi="360"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Foglio2"/>
  <dimension ref="B1:AK53"/>
  <sheetViews>
    <sheetView showGridLines="0" showRowColHeaders="0" showZeros="0" workbookViewId="0">
      <selection activeCell="H37" sqref="H37"/>
    </sheetView>
  </sheetViews>
  <sheetFormatPr defaultRowHeight="12.75"/>
  <cols>
    <col min="1" max="1" width="2" style="295" customWidth="1"/>
    <col min="2" max="2" width="19.7109375" style="295" customWidth="1"/>
    <col min="3" max="3" width="4" style="295" bestFit="1" customWidth="1"/>
    <col min="4" max="4" width="32.42578125" style="295" customWidth="1"/>
    <col min="5" max="5" width="2.5703125" style="295" customWidth="1"/>
    <col min="6" max="6" width="18.5703125" style="295" customWidth="1"/>
    <col min="7" max="7" width="53.140625" style="295" bestFit="1" customWidth="1"/>
    <col min="8" max="9" width="6.7109375" style="295" customWidth="1"/>
    <col min="10" max="10" width="10.42578125" style="295" customWidth="1"/>
    <col min="11" max="11" width="6.7109375" style="296" customWidth="1"/>
    <col min="12" max="12" width="6.7109375" style="295" hidden="1" customWidth="1"/>
    <col min="13" max="13" width="6.85546875" style="295" hidden="1" customWidth="1"/>
    <col min="14" max="14" width="6.7109375" style="295" hidden="1" customWidth="1"/>
    <col min="15" max="15" width="11.28515625" style="295" hidden="1" customWidth="1"/>
    <col min="16" max="16" width="4.140625" style="295" hidden="1" customWidth="1"/>
    <col min="17" max="17" width="3.5703125" style="295" hidden="1" customWidth="1"/>
    <col min="18" max="18" width="20.140625" style="295" hidden="1" customWidth="1"/>
    <col min="19" max="19" width="9.140625" style="295" hidden="1" customWidth="1"/>
    <col min="20" max="20" width="32.42578125" style="295" hidden="1" customWidth="1"/>
    <col min="21" max="35" width="9.140625" style="295" hidden="1" customWidth="1"/>
    <col min="36" max="36" width="9.140625" style="296" hidden="1" customWidth="1"/>
    <col min="37" max="37" width="9.140625" style="295" hidden="1" customWidth="1"/>
    <col min="38" max="38" width="0" style="295" hidden="1" customWidth="1"/>
    <col min="39" max="16384" width="9.140625" style="295"/>
  </cols>
  <sheetData>
    <row r="1" spans="2:17" ht="6.95" customHeight="1" thickBot="1"/>
    <row r="2" spans="2:17" ht="34.700000000000003" customHeight="1" thickBot="1">
      <c r="B2" s="710" t="s">
        <v>178</v>
      </c>
      <c r="C2" s="711"/>
      <c r="D2" s="711"/>
      <c r="E2" s="711"/>
      <c r="F2" s="711"/>
      <c r="G2" s="712"/>
    </row>
    <row r="3" spans="2:17" ht="12.95" customHeight="1">
      <c r="B3" s="713" t="s">
        <v>179</v>
      </c>
      <c r="C3" s="716" t="s">
        <v>180</v>
      </c>
      <c r="D3" s="717"/>
      <c r="E3" s="718"/>
      <c r="F3" s="297" t="s">
        <v>181</v>
      </c>
      <c r="G3" s="298"/>
      <c r="Q3" s="299"/>
    </row>
    <row r="4" spans="2:17" ht="12.95" customHeight="1">
      <c r="B4" s="714"/>
      <c r="C4" s="719"/>
      <c r="D4" s="720"/>
      <c r="E4" s="721"/>
      <c r="F4" s="300"/>
      <c r="G4" s="301" t="s">
        <v>182</v>
      </c>
    </row>
    <row r="5" spans="2:17" ht="12.95" customHeight="1">
      <c r="B5" s="714"/>
      <c r="C5" s="719"/>
      <c r="D5" s="720"/>
      <c r="E5" s="721"/>
      <c r="F5" s="300"/>
      <c r="G5" s="398"/>
    </row>
    <row r="6" spans="2:17" ht="12.95" customHeight="1" thickBot="1">
      <c r="B6" s="715"/>
      <c r="C6" s="722"/>
      <c r="D6" s="723"/>
      <c r="E6" s="724"/>
      <c r="F6" s="490" t="s">
        <v>183</v>
      </c>
      <c r="G6" s="303"/>
    </row>
    <row r="7" spans="2:17" ht="13.5" thickBot="1">
      <c r="B7" s="703" t="s">
        <v>184</v>
      </c>
      <c r="C7" s="304" t="s">
        <v>185</v>
      </c>
      <c r="D7" s="477" t="s">
        <v>186</v>
      </c>
      <c r="E7" s="476"/>
      <c r="F7" s="491">
        <f t="shared" ref="F7:F13" si="0">IF(M7&lt;&gt;FALSE,O31,0)</f>
        <v>0</v>
      </c>
      <c r="G7" s="302"/>
      <c r="M7" s="295" t="b">
        <v>0</v>
      </c>
    </row>
    <row r="8" spans="2:17" ht="13.5" thickBot="1">
      <c r="B8" s="703"/>
      <c r="C8" s="305" t="s">
        <v>187</v>
      </c>
      <c r="D8" s="479" t="s">
        <v>188</v>
      </c>
      <c r="E8" s="478"/>
      <c r="F8" s="492">
        <f t="shared" si="0"/>
        <v>0</v>
      </c>
      <c r="G8" s="302"/>
      <c r="M8" s="295" t="b">
        <v>0</v>
      </c>
    </row>
    <row r="9" spans="2:17" ht="13.5" thickBot="1">
      <c r="B9" s="703"/>
      <c r="C9" s="305" t="s">
        <v>252</v>
      </c>
      <c r="D9" s="479" t="s">
        <v>190</v>
      </c>
      <c r="E9" s="478"/>
      <c r="F9" s="492">
        <f t="shared" si="0"/>
        <v>0</v>
      </c>
      <c r="G9" s="302"/>
      <c r="M9" s="295" t="b">
        <v>0</v>
      </c>
    </row>
    <row r="10" spans="2:17" ht="13.5" thickBot="1">
      <c r="B10" s="703"/>
      <c r="C10" s="305" t="s">
        <v>253</v>
      </c>
      <c r="D10" s="479" t="s">
        <v>192</v>
      </c>
      <c r="E10" s="478"/>
      <c r="F10" s="492">
        <f t="shared" si="0"/>
        <v>0</v>
      </c>
      <c r="G10" s="302"/>
      <c r="M10" s="295" t="b">
        <v>0</v>
      </c>
    </row>
    <row r="11" spans="2:17" ht="13.5" thickBot="1">
      <c r="B11" s="703"/>
      <c r="C11" s="305" t="s">
        <v>254</v>
      </c>
      <c r="D11" s="479" t="s">
        <v>194</v>
      </c>
      <c r="E11" s="478"/>
      <c r="F11" s="492">
        <f t="shared" si="0"/>
        <v>0</v>
      </c>
      <c r="G11" s="306"/>
      <c r="M11" s="295" t="b">
        <v>0</v>
      </c>
    </row>
    <row r="12" spans="2:17" ht="13.5" thickBot="1">
      <c r="B12" s="703"/>
      <c r="C12" s="305" t="s">
        <v>255</v>
      </c>
      <c r="D12" s="479" t="s">
        <v>196</v>
      </c>
      <c r="E12" s="478"/>
      <c r="F12" s="492">
        <f t="shared" si="0"/>
        <v>0</v>
      </c>
      <c r="G12" s="306"/>
      <c r="M12" s="295" t="b">
        <v>0</v>
      </c>
    </row>
    <row r="13" spans="2:17" ht="13.5" thickBot="1">
      <c r="B13" s="704"/>
      <c r="C13" s="307" t="s">
        <v>256</v>
      </c>
      <c r="D13" s="481" t="s">
        <v>198</v>
      </c>
      <c r="E13" s="480"/>
      <c r="F13" s="493">
        <f t="shared" si="0"/>
        <v>0</v>
      </c>
      <c r="G13" s="306"/>
      <c r="M13" s="295" t="b">
        <v>0</v>
      </c>
    </row>
    <row r="14" spans="2:17" ht="20.25" customHeight="1" thickBot="1">
      <c r="B14" s="700" t="s">
        <v>199</v>
      </c>
      <c r="C14" s="701"/>
      <c r="D14" s="701"/>
      <c r="E14" s="308"/>
      <c r="F14" s="475">
        <f>SUM(F7:F13)</f>
        <v>0</v>
      </c>
      <c r="G14" s="309"/>
    </row>
    <row r="15" spans="2:17" ht="13.5" thickBot="1">
      <c r="B15" s="702" t="s">
        <v>200</v>
      </c>
      <c r="C15" s="310" t="s">
        <v>201</v>
      </c>
      <c r="D15" s="477" t="s">
        <v>202</v>
      </c>
      <c r="E15" s="476"/>
      <c r="F15" s="494">
        <f t="shared" ref="F15:F20" si="1">IF(M15&lt;&gt;FALSE,O38,0)</f>
        <v>0</v>
      </c>
      <c r="G15" s="306"/>
      <c r="M15" s="295" t="b">
        <v>0</v>
      </c>
    </row>
    <row r="16" spans="2:17" ht="13.5" thickBot="1">
      <c r="B16" s="703"/>
      <c r="C16" s="305" t="s">
        <v>203</v>
      </c>
      <c r="D16" s="479" t="s">
        <v>204</v>
      </c>
      <c r="E16" s="478"/>
      <c r="F16" s="492">
        <f t="shared" si="1"/>
        <v>0</v>
      </c>
      <c r="G16" s="306"/>
      <c r="M16" s="295" t="b">
        <v>0</v>
      </c>
    </row>
    <row r="17" spans="2:35" ht="13.5" thickBot="1">
      <c r="B17" s="703"/>
      <c r="C17" s="305" t="s">
        <v>205</v>
      </c>
      <c r="D17" s="479" t="s">
        <v>190</v>
      </c>
      <c r="E17" s="478"/>
      <c r="F17" s="492">
        <f t="shared" si="1"/>
        <v>0</v>
      </c>
      <c r="G17" s="709" t="s">
        <v>268</v>
      </c>
      <c r="M17" s="295" t="b">
        <v>0</v>
      </c>
    </row>
    <row r="18" spans="2:35" ht="13.5" thickBot="1">
      <c r="B18" s="703"/>
      <c r="C18" s="305" t="s">
        <v>206</v>
      </c>
      <c r="D18" s="479" t="s">
        <v>192</v>
      </c>
      <c r="E18" s="478"/>
      <c r="F18" s="492">
        <f t="shared" si="1"/>
        <v>0</v>
      </c>
      <c r="G18" s="709"/>
      <c r="M18" s="295" t="b">
        <v>0</v>
      </c>
    </row>
    <row r="19" spans="2:35" ht="13.5" thickBot="1">
      <c r="B19" s="703"/>
      <c r="C19" s="305" t="s">
        <v>207</v>
      </c>
      <c r="D19" s="479" t="s">
        <v>194</v>
      </c>
      <c r="E19" s="478"/>
      <c r="F19" s="492">
        <f t="shared" si="1"/>
        <v>0</v>
      </c>
      <c r="G19" s="306"/>
      <c r="M19" s="295" t="b">
        <v>0</v>
      </c>
    </row>
    <row r="20" spans="2:35" ht="13.5" thickBot="1">
      <c r="B20" s="704"/>
      <c r="C20" s="307" t="s">
        <v>208</v>
      </c>
      <c r="D20" s="481" t="s">
        <v>196</v>
      </c>
      <c r="E20" s="480"/>
      <c r="F20" s="493">
        <f t="shared" si="1"/>
        <v>0</v>
      </c>
      <c r="G20" s="306"/>
      <c r="M20" s="295" t="b">
        <v>0</v>
      </c>
    </row>
    <row r="21" spans="2:35" ht="20.25" customHeight="1" thickBot="1">
      <c r="B21" s="700" t="s">
        <v>199</v>
      </c>
      <c r="C21" s="701"/>
      <c r="D21" s="701"/>
      <c r="E21" s="311"/>
      <c r="F21" s="312">
        <f>SUM(F15:F20)</f>
        <v>0</v>
      </c>
      <c r="G21" s="420" t="s">
        <v>282</v>
      </c>
    </row>
    <row r="22" spans="2:35" ht="15" customHeight="1" thickBot="1">
      <c r="B22" s="496" t="s">
        <v>209</v>
      </c>
      <c r="C22" s="313" t="s">
        <v>210</v>
      </c>
      <c r="D22" s="483" t="s">
        <v>211</v>
      </c>
      <c r="E22" s="482"/>
      <c r="F22" s="495">
        <f>IF(M22&lt;&gt;FALSE,O44,0)</f>
        <v>0</v>
      </c>
      <c r="G22" s="303"/>
      <c r="M22" s="295" t="b">
        <v>0</v>
      </c>
    </row>
    <row r="23" spans="2:35" ht="20.25" customHeight="1" thickBot="1">
      <c r="B23" s="700" t="s">
        <v>199</v>
      </c>
      <c r="C23" s="701"/>
      <c r="D23" s="701"/>
      <c r="E23" s="311"/>
      <c r="F23" s="312">
        <f>SUM(F22)</f>
        <v>0</v>
      </c>
      <c r="G23" s="420" t="s">
        <v>282</v>
      </c>
    </row>
    <row r="24" spans="2:35" ht="34.5" thickBot="1">
      <c r="B24" s="702" t="s">
        <v>212</v>
      </c>
      <c r="C24" s="314" t="s">
        <v>213</v>
      </c>
      <c r="D24" s="485" t="s">
        <v>214</v>
      </c>
      <c r="E24" s="484"/>
      <c r="F24" s="494">
        <f>IF(M24&lt;&gt;FALSE,O45,0)</f>
        <v>0</v>
      </c>
      <c r="G24" s="306"/>
      <c r="M24" s="295" t="b">
        <v>0</v>
      </c>
    </row>
    <row r="25" spans="2:35" ht="23.25" thickBot="1">
      <c r="B25" s="703"/>
      <c r="C25" s="315" t="s">
        <v>215</v>
      </c>
      <c r="D25" s="487" t="s">
        <v>216</v>
      </c>
      <c r="E25" s="486"/>
      <c r="F25" s="492">
        <f>IF(M25&lt;&gt;FALSE,O46,0)</f>
        <v>0</v>
      </c>
      <c r="G25" s="303"/>
      <c r="M25" s="295" t="b">
        <v>0</v>
      </c>
    </row>
    <row r="26" spans="2:35" ht="23.25" thickBot="1">
      <c r="B26" s="704"/>
      <c r="C26" s="316" t="s">
        <v>217</v>
      </c>
      <c r="D26" s="489" t="s">
        <v>218</v>
      </c>
      <c r="E26" s="488"/>
      <c r="F26" s="493">
        <f>IF(M26&lt;&gt;FALSE,O47,0)</f>
        <v>0</v>
      </c>
      <c r="G26" s="306"/>
      <c r="M26" s="295" t="b">
        <v>0</v>
      </c>
    </row>
    <row r="27" spans="2:35" ht="20.25" customHeight="1" thickBot="1">
      <c r="B27" s="700" t="s">
        <v>199</v>
      </c>
      <c r="C27" s="701"/>
      <c r="D27" s="701"/>
      <c r="E27" s="311"/>
      <c r="F27" s="312">
        <f>SUM(F24:F26)</f>
        <v>0</v>
      </c>
      <c r="G27" s="421" t="s">
        <v>282</v>
      </c>
      <c r="T27" s="295">
        <v>9</v>
      </c>
      <c r="U27" s="295">
        <v>1</v>
      </c>
      <c r="V27" s="295">
        <v>2</v>
      </c>
      <c r="W27" s="295">
        <v>3</v>
      </c>
      <c r="X27" s="295">
        <v>4</v>
      </c>
      <c r="Y27" s="295">
        <v>5</v>
      </c>
      <c r="Z27" s="295">
        <v>6</v>
      </c>
      <c r="AA27" s="295">
        <v>7</v>
      </c>
      <c r="AB27" s="295">
        <v>8</v>
      </c>
      <c r="AC27" s="295">
        <v>9</v>
      </c>
      <c r="AD27" s="295">
        <v>10</v>
      </c>
      <c r="AE27" s="295">
        <v>11</v>
      </c>
      <c r="AF27" s="295">
        <v>12</v>
      </c>
      <c r="AG27" s="295">
        <v>13</v>
      </c>
      <c r="AH27" s="295">
        <v>14</v>
      </c>
      <c r="AI27" s="295">
        <v>15</v>
      </c>
    </row>
    <row r="28" spans="2:35" ht="13.5" thickBot="1">
      <c r="U28" s="179" t="s">
        <v>219</v>
      </c>
      <c r="V28" s="179" t="s">
        <v>220</v>
      </c>
      <c r="W28" s="179" t="s">
        <v>221</v>
      </c>
      <c r="X28" s="179" t="s">
        <v>222</v>
      </c>
      <c r="Y28" s="179" t="s">
        <v>223</v>
      </c>
      <c r="Z28" s="179" t="s">
        <v>224</v>
      </c>
      <c r="AA28" s="179" t="s">
        <v>225</v>
      </c>
      <c r="AB28" s="179">
        <v>2</v>
      </c>
      <c r="AC28" s="179">
        <v>3</v>
      </c>
      <c r="AD28" s="179">
        <v>4</v>
      </c>
      <c r="AE28" s="179">
        <v>5</v>
      </c>
      <c r="AF28" s="179">
        <v>6</v>
      </c>
      <c r="AG28" s="179">
        <v>7</v>
      </c>
      <c r="AH28" s="179">
        <v>8</v>
      </c>
      <c r="AI28" s="179">
        <v>9</v>
      </c>
    </row>
    <row r="29" spans="2:35" ht="13.5" thickBot="1">
      <c r="R29" s="705" t="s">
        <v>226</v>
      </c>
      <c r="S29" s="706"/>
      <c r="T29" s="706"/>
      <c r="U29" s="707"/>
      <c r="V29" s="707"/>
      <c r="W29" s="707"/>
      <c r="X29" s="707"/>
      <c r="Y29" s="707"/>
      <c r="Z29" s="707"/>
      <c r="AA29" s="707"/>
      <c r="AB29" s="707"/>
      <c r="AC29" s="707"/>
      <c r="AD29" s="707"/>
      <c r="AE29" s="707"/>
      <c r="AF29" s="707"/>
      <c r="AG29" s="707"/>
      <c r="AH29" s="707"/>
      <c r="AI29" s="708"/>
    </row>
    <row r="30" spans="2:35" ht="13.5" thickBot="1">
      <c r="R30" s="681" t="s">
        <v>179</v>
      </c>
      <c r="S30" s="692" t="s">
        <v>180</v>
      </c>
      <c r="T30" s="689"/>
      <c r="U30" s="317"/>
      <c r="V30" s="317"/>
      <c r="W30" s="317"/>
      <c r="X30" s="695" t="s">
        <v>227</v>
      </c>
      <c r="Y30" s="696"/>
      <c r="Z30" s="696"/>
      <c r="AA30" s="696"/>
      <c r="AB30" s="696"/>
      <c r="AC30" s="696"/>
      <c r="AD30" s="696"/>
      <c r="AE30" s="696"/>
      <c r="AF30" s="696"/>
      <c r="AG30" s="696"/>
      <c r="AH30" s="696"/>
      <c r="AI30" s="697"/>
    </row>
    <row r="31" spans="2:35" ht="13.5" thickBot="1">
      <c r="N31" s="318" t="s">
        <v>185</v>
      </c>
      <c r="O31" s="319">
        <f>LOOKUP(T27,U27:AI27,U34:AI34)</f>
        <v>0.03</v>
      </c>
      <c r="P31" s="320">
        <v>1</v>
      </c>
      <c r="Q31" s="321" t="s">
        <v>219</v>
      </c>
      <c r="R31" s="690"/>
      <c r="S31" s="693"/>
      <c r="T31" s="690"/>
      <c r="U31" s="323" t="s">
        <v>228</v>
      </c>
      <c r="V31" s="323" t="s">
        <v>228</v>
      </c>
      <c r="W31" s="323" t="s">
        <v>228</v>
      </c>
      <c r="X31" s="323" t="s">
        <v>228</v>
      </c>
      <c r="Y31" s="323" t="s">
        <v>84</v>
      </c>
      <c r="Z31" s="323" t="s">
        <v>84</v>
      </c>
      <c r="AA31" s="323" t="s">
        <v>84</v>
      </c>
      <c r="AB31" s="698" t="s">
        <v>94</v>
      </c>
      <c r="AC31" s="698" t="s">
        <v>105</v>
      </c>
      <c r="AD31" s="698" t="s">
        <v>110</v>
      </c>
      <c r="AE31" s="698" t="s">
        <v>116</v>
      </c>
      <c r="AF31" s="698" t="s">
        <v>119</v>
      </c>
      <c r="AG31" s="698" t="s">
        <v>125</v>
      </c>
      <c r="AH31" s="698" t="s">
        <v>133</v>
      </c>
      <c r="AI31" s="684" t="s">
        <v>136</v>
      </c>
    </row>
    <row r="32" spans="2:35" ht="13.5" thickBot="1">
      <c r="N32" s="324" t="s">
        <v>187</v>
      </c>
      <c r="O32" s="319">
        <f>LOOKUP(T27,U27:AI27,U35:AI35)</f>
        <v>7.0000000000000007E-2</v>
      </c>
      <c r="P32" s="325">
        <v>2</v>
      </c>
      <c r="Q32" s="326" t="s">
        <v>220</v>
      </c>
      <c r="R32" s="690"/>
      <c r="S32" s="693"/>
      <c r="T32" s="690"/>
      <c r="U32" s="327" t="s">
        <v>163</v>
      </c>
      <c r="V32" s="327" t="s">
        <v>164</v>
      </c>
      <c r="W32" s="327" t="s">
        <v>166</v>
      </c>
      <c r="X32" s="327" t="s">
        <v>167</v>
      </c>
      <c r="Y32" s="327" t="s">
        <v>168</v>
      </c>
      <c r="Z32" s="327" t="s">
        <v>169</v>
      </c>
      <c r="AA32" s="327" t="s">
        <v>170</v>
      </c>
      <c r="AB32" s="699"/>
      <c r="AC32" s="699"/>
      <c r="AD32" s="699"/>
      <c r="AE32" s="699"/>
      <c r="AF32" s="699"/>
      <c r="AG32" s="699"/>
      <c r="AH32" s="699"/>
      <c r="AI32" s="685"/>
    </row>
    <row r="33" spans="14:35" ht="13.5" thickBot="1">
      <c r="N33" s="324" t="s">
        <v>189</v>
      </c>
      <c r="O33" s="319">
        <f>LOOKUP(T27,U27:AI27,U36:AI36)</f>
        <v>0.03</v>
      </c>
      <c r="P33" s="325">
        <v>3</v>
      </c>
      <c r="Q33" s="326" t="s">
        <v>221</v>
      </c>
      <c r="R33" s="691"/>
      <c r="S33" s="694"/>
      <c r="T33" s="691"/>
      <c r="U33" s="328"/>
      <c r="V33" s="328"/>
      <c r="W33" s="328"/>
      <c r="X33" s="686" t="s">
        <v>229</v>
      </c>
      <c r="Y33" s="687"/>
      <c r="Z33" s="687"/>
      <c r="AA33" s="687"/>
      <c r="AB33" s="687"/>
      <c r="AC33" s="687"/>
      <c r="AD33" s="687"/>
      <c r="AE33" s="687"/>
      <c r="AF33" s="687"/>
      <c r="AG33" s="687"/>
      <c r="AH33" s="687"/>
      <c r="AI33" s="688"/>
    </row>
    <row r="34" spans="14:35" ht="13.5" thickBot="1">
      <c r="N34" s="324" t="s">
        <v>191</v>
      </c>
      <c r="O34" s="319">
        <f>LOOKUP(T27,U27:AI27,U37:AI37)</f>
        <v>1.4999999999999999E-2</v>
      </c>
      <c r="P34" s="325">
        <v>4</v>
      </c>
      <c r="Q34" s="326" t="s">
        <v>222</v>
      </c>
      <c r="R34" s="689" t="s">
        <v>184</v>
      </c>
      <c r="S34" s="329" t="s">
        <v>185</v>
      </c>
      <c r="T34" s="330" t="s">
        <v>186</v>
      </c>
      <c r="U34" s="331">
        <v>0.03</v>
      </c>
      <c r="V34" s="331">
        <v>0.03</v>
      </c>
      <c r="W34" s="331">
        <v>0.03</v>
      </c>
      <c r="X34" s="331">
        <v>0.03</v>
      </c>
      <c r="Y34" s="331">
        <v>0.03</v>
      </c>
      <c r="Z34" s="331">
        <v>0.03</v>
      </c>
      <c r="AA34" s="331">
        <v>0.03</v>
      </c>
      <c r="AB34" s="331">
        <v>0.03</v>
      </c>
      <c r="AC34" s="331">
        <v>0.03</v>
      </c>
      <c r="AD34" s="331">
        <v>0.03</v>
      </c>
      <c r="AE34" s="331">
        <v>0.03</v>
      </c>
      <c r="AF34" s="331">
        <v>0.03</v>
      </c>
      <c r="AG34" s="331">
        <v>0.03</v>
      </c>
      <c r="AH34" s="331">
        <v>0.03</v>
      </c>
      <c r="AI34" s="332">
        <v>0.03</v>
      </c>
    </row>
    <row r="35" spans="14:35" ht="13.5" thickBot="1">
      <c r="N35" s="324" t="s">
        <v>193</v>
      </c>
      <c r="O35" s="319">
        <f>LOOKUP(T27,U27:AI27,U38:AI38)</f>
        <v>1.4999999999999999E-2</v>
      </c>
      <c r="P35" s="325">
        <v>5</v>
      </c>
      <c r="Q35" s="326" t="s">
        <v>223</v>
      </c>
      <c r="R35" s="690"/>
      <c r="S35" s="333" t="s">
        <v>187</v>
      </c>
      <c r="T35" s="334" t="s">
        <v>188</v>
      </c>
      <c r="U35" s="335">
        <v>7.0000000000000007E-2</v>
      </c>
      <c r="V35" s="335">
        <v>7.0000000000000007E-2</v>
      </c>
      <c r="W35" s="335">
        <v>7.0000000000000007E-2</v>
      </c>
      <c r="X35" s="335">
        <v>7.0000000000000007E-2</v>
      </c>
      <c r="Y35" s="335">
        <v>7.0000000000000007E-2</v>
      </c>
      <c r="Z35" s="335">
        <v>7.0000000000000007E-2</v>
      </c>
      <c r="AA35" s="335">
        <v>7.0000000000000007E-2</v>
      </c>
      <c r="AB35" s="335">
        <v>7.0000000000000007E-2</v>
      </c>
      <c r="AC35" s="335">
        <v>7.0000000000000007E-2</v>
      </c>
      <c r="AD35" s="335">
        <v>7.0000000000000007E-2</v>
      </c>
      <c r="AE35" s="335">
        <v>7.0000000000000007E-2</v>
      </c>
      <c r="AF35" s="335">
        <v>7.0000000000000007E-2</v>
      </c>
      <c r="AG35" s="335">
        <v>7.0000000000000007E-2</v>
      </c>
      <c r="AH35" s="335">
        <v>7.0000000000000007E-2</v>
      </c>
      <c r="AI35" s="336">
        <v>7.0000000000000007E-2</v>
      </c>
    </row>
    <row r="36" spans="14:35" ht="13.5" thickBot="1">
      <c r="N36" s="324" t="s">
        <v>195</v>
      </c>
      <c r="O36" s="319">
        <f>LOOKUP(T27,U27:AI27,U39:AI39)</f>
        <v>1.4999999999999999E-2</v>
      </c>
      <c r="P36" s="325">
        <v>6</v>
      </c>
      <c r="Q36" s="326" t="s">
        <v>224</v>
      </c>
      <c r="R36" s="690"/>
      <c r="S36" s="333" t="s">
        <v>189</v>
      </c>
      <c r="T36" s="334" t="s">
        <v>190</v>
      </c>
      <c r="U36" s="335">
        <v>0.03</v>
      </c>
      <c r="V36" s="335">
        <v>0.03</v>
      </c>
      <c r="W36" s="335">
        <v>0.03</v>
      </c>
      <c r="X36" s="335">
        <v>0.03</v>
      </c>
      <c r="Y36" s="335">
        <v>0.03</v>
      </c>
      <c r="Z36" s="335">
        <v>0.03</v>
      </c>
      <c r="AA36" s="335">
        <v>0.03</v>
      </c>
      <c r="AB36" s="335">
        <v>0.03</v>
      </c>
      <c r="AC36" s="335">
        <v>0.03</v>
      </c>
      <c r="AD36" s="335">
        <v>0.03</v>
      </c>
      <c r="AE36" s="335">
        <v>0.03</v>
      </c>
      <c r="AF36" s="335">
        <v>0.03</v>
      </c>
      <c r="AG36" s="335">
        <v>0.03</v>
      </c>
      <c r="AH36" s="335">
        <v>0.03</v>
      </c>
      <c r="AI36" s="336">
        <v>0.03</v>
      </c>
    </row>
    <row r="37" spans="14:35" ht="13.5" thickBot="1">
      <c r="N37" s="337" t="s">
        <v>197</v>
      </c>
      <c r="O37" s="319">
        <f>LOOKUP(T27,U27:AI27,U40:AI40)</f>
        <v>1.4999999999999999E-2</v>
      </c>
      <c r="P37" s="325">
        <v>7</v>
      </c>
      <c r="Q37" s="326" t="s">
        <v>225</v>
      </c>
      <c r="R37" s="690"/>
      <c r="S37" s="333" t="s">
        <v>191</v>
      </c>
      <c r="T37" s="334" t="s">
        <v>192</v>
      </c>
      <c r="U37" s="338">
        <v>1.4999999999999999E-2</v>
      </c>
      <c r="V37" s="338">
        <v>1.4999999999999999E-2</v>
      </c>
      <c r="W37" s="338">
        <v>1.4999999999999999E-2</v>
      </c>
      <c r="X37" s="338">
        <v>1.4999999999999999E-2</v>
      </c>
      <c r="Y37" s="338">
        <v>1.4999999999999999E-2</v>
      </c>
      <c r="Z37" s="338">
        <v>1.4999999999999999E-2</v>
      </c>
      <c r="AA37" s="338">
        <v>1.4999999999999999E-2</v>
      </c>
      <c r="AB37" s="338">
        <v>1.4999999999999999E-2</v>
      </c>
      <c r="AC37" s="338">
        <v>1.4999999999999999E-2</v>
      </c>
      <c r="AD37" s="338">
        <v>1.4999999999999999E-2</v>
      </c>
      <c r="AE37" s="338">
        <v>1.4999999999999999E-2</v>
      </c>
      <c r="AF37" s="338">
        <v>1.4999999999999999E-2</v>
      </c>
      <c r="AG37" s="338">
        <v>1.4999999999999999E-2</v>
      </c>
      <c r="AH37" s="338">
        <v>1.4999999999999999E-2</v>
      </c>
      <c r="AI37" s="339">
        <v>1.4999999999999999E-2</v>
      </c>
    </row>
    <row r="38" spans="14:35" ht="13.5" thickBot="1">
      <c r="N38" s="340" t="s">
        <v>201</v>
      </c>
      <c r="O38" s="341">
        <f>LOOKUP(T27,U27:AI27,U42:AI42)</f>
        <v>0.01</v>
      </c>
      <c r="P38" s="325">
        <v>8</v>
      </c>
      <c r="Q38" s="326" t="s">
        <v>94</v>
      </c>
      <c r="R38" s="690"/>
      <c r="S38" s="333" t="s">
        <v>193</v>
      </c>
      <c r="T38" s="334" t="s">
        <v>194</v>
      </c>
      <c r="U38" s="338">
        <v>1.4999999999999999E-2</v>
      </c>
      <c r="V38" s="338">
        <v>1.4999999999999999E-2</v>
      </c>
      <c r="W38" s="338">
        <v>1.4999999999999999E-2</v>
      </c>
      <c r="X38" s="338">
        <v>1.4999999999999999E-2</v>
      </c>
      <c r="Y38" s="338">
        <v>1.4999999999999999E-2</v>
      </c>
      <c r="Z38" s="338">
        <v>1.4999999999999999E-2</v>
      </c>
      <c r="AA38" s="338">
        <v>1.4999999999999999E-2</v>
      </c>
      <c r="AB38" s="338">
        <v>1.4999999999999999E-2</v>
      </c>
      <c r="AC38" s="338">
        <v>1.4999999999999999E-2</v>
      </c>
      <c r="AD38" s="338">
        <v>1.4999999999999999E-2</v>
      </c>
      <c r="AE38" s="338">
        <v>1.4999999999999999E-2</v>
      </c>
      <c r="AF38" s="338">
        <v>1.4999999999999999E-2</v>
      </c>
      <c r="AG38" s="338">
        <v>1.4999999999999999E-2</v>
      </c>
      <c r="AH38" s="338">
        <v>1.4999999999999999E-2</v>
      </c>
      <c r="AI38" s="339">
        <v>1.4999999999999999E-2</v>
      </c>
    </row>
    <row r="39" spans="14:35" ht="13.5" thickBot="1">
      <c r="N39" s="342" t="s">
        <v>203</v>
      </c>
      <c r="O39" s="341">
        <f>LOOKUP(T27,U27:AI27,U43:AI43)</f>
        <v>0.08</v>
      </c>
      <c r="P39" s="325">
        <v>9</v>
      </c>
      <c r="Q39" s="326" t="s">
        <v>105</v>
      </c>
      <c r="R39" s="690"/>
      <c r="S39" s="333" t="s">
        <v>195</v>
      </c>
      <c r="T39" s="334" t="s">
        <v>196</v>
      </c>
      <c r="U39" s="338">
        <v>1.4999999999999999E-2</v>
      </c>
      <c r="V39" s="338">
        <v>1.4999999999999999E-2</v>
      </c>
      <c r="W39" s="338">
        <v>1.4999999999999999E-2</v>
      </c>
      <c r="X39" s="338">
        <v>1.4999999999999999E-2</v>
      </c>
      <c r="Y39" s="338">
        <v>1.4999999999999999E-2</v>
      </c>
      <c r="Z39" s="338">
        <v>1.4999999999999999E-2</v>
      </c>
      <c r="AA39" s="338">
        <v>1.4999999999999999E-2</v>
      </c>
      <c r="AB39" s="338">
        <v>1.4999999999999999E-2</v>
      </c>
      <c r="AC39" s="338">
        <v>1.4999999999999999E-2</v>
      </c>
      <c r="AD39" s="338">
        <v>1.4999999999999999E-2</v>
      </c>
      <c r="AE39" s="338">
        <v>1.4999999999999999E-2</v>
      </c>
      <c r="AF39" s="338">
        <v>1.4999999999999999E-2</v>
      </c>
      <c r="AG39" s="338">
        <v>1.4999999999999999E-2</v>
      </c>
      <c r="AH39" s="338">
        <v>1.4999999999999999E-2</v>
      </c>
      <c r="AI39" s="339">
        <v>1.4999999999999999E-2</v>
      </c>
    </row>
    <row r="40" spans="14:35" ht="13.5" thickBot="1">
      <c r="N40" s="342" t="s">
        <v>205</v>
      </c>
      <c r="O40" s="341">
        <f>LOOKUP(T27,U27:AI27,U44:AI44)</f>
        <v>0.06</v>
      </c>
      <c r="P40" s="325">
        <v>10</v>
      </c>
      <c r="Q40" s="326" t="s">
        <v>110</v>
      </c>
      <c r="R40" s="691"/>
      <c r="S40" s="343" t="s">
        <v>197</v>
      </c>
      <c r="T40" s="344" t="s">
        <v>198</v>
      </c>
      <c r="U40" s="345">
        <v>1.4999999999999999E-2</v>
      </c>
      <c r="V40" s="345">
        <v>1.4999999999999999E-2</v>
      </c>
      <c r="W40" s="345">
        <v>1.4999999999999999E-2</v>
      </c>
      <c r="X40" s="345">
        <v>1.4999999999999999E-2</v>
      </c>
      <c r="Y40" s="345">
        <v>1.4999999999999999E-2</v>
      </c>
      <c r="Z40" s="345">
        <v>1.4999999999999999E-2</v>
      </c>
      <c r="AA40" s="345">
        <v>1.4999999999999999E-2</v>
      </c>
      <c r="AB40" s="345">
        <v>1.4999999999999999E-2</v>
      </c>
      <c r="AC40" s="345">
        <v>1.4999999999999999E-2</v>
      </c>
      <c r="AD40" s="345">
        <v>1.4999999999999999E-2</v>
      </c>
      <c r="AE40" s="345">
        <v>1.4999999999999999E-2</v>
      </c>
      <c r="AF40" s="345">
        <v>1.4999999999999999E-2</v>
      </c>
      <c r="AG40" s="345">
        <v>1.4999999999999999E-2</v>
      </c>
      <c r="AH40" s="345">
        <v>1.4999999999999999E-2</v>
      </c>
      <c r="AI40" s="346">
        <v>1.4999999999999999E-2</v>
      </c>
    </row>
    <row r="41" spans="14:35" ht="13.5" thickBot="1">
      <c r="N41" s="342" t="s">
        <v>206</v>
      </c>
      <c r="O41" s="341">
        <f>LOOKUP(T27,U27:AI27,U45:AI45)</f>
        <v>0.03</v>
      </c>
      <c r="P41" s="325">
        <v>11</v>
      </c>
      <c r="Q41" s="326" t="s">
        <v>116</v>
      </c>
      <c r="R41" s="322"/>
      <c r="S41" s="347"/>
      <c r="T41" s="348"/>
      <c r="U41" s="348"/>
      <c r="V41" s="348"/>
      <c r="W41" s="348"/>
      <c r="X41" s="349"/>
      <c r="Y41" s="349"/>
      <c r="Z41" s="349"/>
      <c r="AA41" s="349"/>
      <c r="AB41" s="349"/>
      <c r="AC41" s="349"/>
      <c r="AD41" s="349"/>
      <c r="AE41" s="349"/>
      <c r="AF41" s="349"/>
      <c r="AG41" s="349"/>
      <c r="AH41" s="349"/>
      <c r="AI41" s="349"/>
    </row>
    <row r="42" spans="14:35" ht="13.5" thickBot="1">
      <c r="N42" s="342" t="s">
        <v>207</v>
      </c>
      <c r="O42" s="341">
        <f>LOOKUP(T27,U27:AI27,U46:AI46)</f>
        <v>0.03</v>
      </c>
      <c r="P42" s="325">
        <v>12</v>
      </c>
      <c r="Q42" s="326" t="s">
        <v>119</v>
      </c>
      <c r="R42" s="689" t="s">
        <v>200</v>
      </c>
      <c r="S42" s="329" t="s">
        <v>201</v>
      </c>
      <c r="T42" s="330" t="s">
        <v>202</v>
      </c>
      <c r="U42" s="350">
        <v>0.03</v>
      </c>
      <c r="V42" s="350">
        <v>0.03</v>
      </c>
      <c r="W42" s="350">
        <v>0.03</v>
      </c>
      <c r="X42" s="350">
        <v>0.03</v>
      </c>
      <c r="Y42" s="350">
        <v>0.03</v>
      </c>
      <c r="Z42" s="350">
        <v>0.03</v>
      </c>
      <c r="AA42" s="350">
        <v>0.03</v>
      </c>
      <c r="AB42" s="350">
        <v>0.01</v>
      </c>
      <c r="AC42" s="350">
        <v>0.01</v>
      </c>
      <c r="AD42" s="350">
        <v>0.01</v>
      </c>
      <c r="AE42" s="350">
        <v>0.01</v>
      </c>
      <c r="AF42" s="350">
        <v>0.03</v>
      </c>
      <c r="AG42" s="350">
        <v>0.01</v>
      </c>
      <c r="AH42" s="350">
        <v>0.01</v>
      </c>
      <c r="AI42" s="351">
        <v>0.03</v>
      </c>
    </row>
    <row r="43" spans="14:35" ht="13.5" thickBot="1">
      <c r="N43" s="352" t="s">
        <v>208</v>
      </c>
      <c r="O43" s="341">
        <f>LOOKUP(T27,U27:AI27,U47:AI47)</f>
        <v>0.03</v>
      </c>
      <c r="P43" s="325">
        <v>13</v>
      </c>
      <c r="Q43" s="326" t="s">
        <v>125</v>
      </c>
      <c r="R43" s="690"/>
      <c r="S43" s="333" t="s">
        <v>203</v>
      </c>
      <c r="T43" s="334" t="s">
        <v>204</v>
      </c>
      <c r="U43" s="338">
        <v>7.0000000000000007E-2</v>
      </c>
      <c r="V43" s="338">
        <v>7.0000000000000007E-2</v>
      </c>
      <c r="W43" s="338">
        <v>7.0000000000000007E-2</v>
      </c>
      <c r="X43" s="338">
        <v>7.0000000000000007E-2</v>
      </c>
      <c r="Y43" s="338">
        <v>7.0000000000000007E-2</v>
      </c>
      <c r="Z43" s="338">
        <v>7.0000000000000007E-2</v>
      </c>
      <c r="AA43" s="338">
        <v>7.0000000000000007E-2</v>
      </c>
      <c r="AB43" s="338">
        <v>0.08</v>
      </c>
      <c r="AC43" s="338">
        <v>0.08</v>
      </c>
      <c r="AD43" s="338">
        <v>0.08</v>
      </c>
      <c r="AE43" s="338">
        <v>7.0000000000000007E-2</v>
      </c>
      <c r="AF43" s="338">
        <v>7.0000000000000007E-2</v>
      </c>
      <c r="AG43" s="338">
        <v>7.0000000000000007E-2</v>
      </c>
      <c r="AH43" s="338">
        <v>7.0000000000000007E-2</v>
      </c>
      <c r="AI43" s="339">
        <v>7.0000000000000007E-2</v>
      </c>
    </row>
    <row r="44" spans="14:35" ht="13.5" thickBot="1">
      <c r="N44" s="353" t="s">
        <v>210</v>
      </c>
      <c r="O44" s="319">
        <f>LOOKUP(T27,U27:AI27,U49:AI49)</f>
        <v>0.03</v>
      </c>
      <c r="P44" s="325">
        <v>14</v>
      </c>
      <c r="Q44" s="326" t="s">
        <v>133</v>
      </c>
      <c r="R44" s="690"/>
      <c r="S44" s="333" t="s">
        <v>205</v>
      </c>
      <c r="T44" s="334" t="s">
        <v>190</v>
      </c>
      <c r="U44" s="338">
        <v>0.06</v>
      </c>
      <c r="V44" s="338">
        <v>0.06</v>
      </c>
      <c r="W44" s="338">
        <v>0.06</v>
      </c>
      <c r="X44" s="338">
        <v>0.06</v>
      </c>
      <c r="Y44" s="338">
        <v>0.06</v>
      </c>
      <c r="Z44" s="338">
        <v>0.06</v>
      </c>
      <c r="AA44" s="338">
        <v>0.06</v>
      </c>
      <c r="AB44" s="338">
        <v>0.06</v>
      </c>
      <c r="AC44" s="338">
        <v>0.06</v>
      </c>
      <c r="AD44" s="338">
        <v>0.06</v>
      </c>
      <c r="AE44" s="338">
        <v>0.06</v>
      </c>
      <c r="AF44" s="338">
        <v>0.06</v>
      </c>
      <c r="AG44" s="338">
        <v>0.06</v>
      </c>
      <c r="AH44" s="338">
        <v>0.06</v>
      </c>
      <c r="AI44" s="339">
        <v>0.06</v>
      </c>
    </row>
    <row r="45" spans="14:35" ht="13.5" thickBot="1">
      <c r="N45" s="354" t="s">
        <v>213</v>
      </c>
      <c r="O45" s="341">
        <f>LOOKUP(T27,U27:AI27,U51:AI51)</f>
        <v>0.02</v>
      </c>
      <c r="P45" s="355">
        <v>15</v>
      </c>
      <c r="Q45" s="356" t="s">
        <v>136</v>
      </c>
      <c r="R45" s="690"/>
      <c r="S45" s="333" t="s">
        <v>206</v>
      </c>
      <c r="T45" s="334" t="s">
        <v>192</v>
      </c>
      <c r="U45" s="335">
        <v>0.03</v>
      </c>
      <c r="V45" s="335">
        <v>0.03</v>
      </c>
      <c r="W45" s="335">
        <v>0.03</v>
      </c>
      <c r="X45" s="335">
        <v>0.03</v>
      </c>
      <c r="Y45" s="335">
        <v>0.03</v>
      </c>
      <c r="Z45" s="335">
        <v>0.03</v>
      </c>
      <c r="AA45" s="335">
        <v>0.03</v>
      </c>
      <c r="AB45" s="335">
        <v>0.03</v>
      </c>
      <c r="AC45" s="335">
        <v>0.03</v>
      </c>
      <c r="AD45" s="335">
        <v>0.03</v>
      </c>
      <c r="AE45" s="335">
        <v>0.03</v>
      </c>
      <c r="AF45" s="335">
        <v>0.03</v>
      </c>
      <c r="AG45" s="335">
        <v>0.03</v>
      </c>
      <c r="AH45" s="335">
        <v>0.03</v>
      </c>
      <c r="AI45" s="336">
        <v>0.03</v>
      </c>
    </row>
    <row r="46" spans="14:35" ht="13.5" thickBot="1">
      <c r="N46" s="357" t="s">
        <v>215</v>
      </c>
      <c r="O46" s="341">
        <f>LOOKUP(T27,U27:AI27,U52:AI52)</f>
        <v>0.02</v>
      </c>
      <c r="R46" s="682"/>
      <c r="S46" s="333" t="s">
        <v>207</v>
      </c>
      <c r="T46" s="334" t="s">
        <v>194</v>
      </c>
      <c r="U46" s="335">
        <v>0.03</v>
      </c>
      <c r="V46" s="335">
        <v>0.03</v>
      </c>
      <c r="W46" s="335">
        <v>0.03</v>
      </c>
      <c r="X46" s="335">
        <v>0.03</v>
      </c>
      <c r="Y46" s="335">
        <v>0.03</v>
      </c>
      <c r="Z46" s="335">
        <v>0.03</v>
      </c>
      <c r="AA46" s="335">
        <v>0.03</v>
      </c>
      <c r="AB46" s="335">
        <v>0.03</v>
      </c>
      <c r="AC46" s="335">
        <v>0.03</v>
      </c>
      <c r="AD46" s="335">
        <v>0.03</v>
      </c>
      <c r="AE46" s="335">
        <v>0.03</v>
      </c>
      <c r="AF46" s="335">
        <v>0.03</v>
      </c>
      <c r="AG46" s="335">
        <v>0.03</v>
      </c>
      <c r="AH46" s="335">
        <v>0.03</v>
      </c>
      <c r="AI46" s="336">
        <v>0.03</v>
      </c>
    </row>
    <row r="47" spans="14:35" ht="13.5" thickBot="1">
      <c r="N47" s="358" t="s">
        <v>217</v>
      </c>
      <c r="O47" s="359">
        <f>LOOKUP(T27,U27:AI27,U53:AI53)</f>
        <v>0.1</v>
      </c>
      <c r="R47" s="683"/>
      <c r="S47" s="343" t="s">
        <v>208</v>
      </c>
      <c r="T47" s="344" t="s">
        <v>196</v>
      </c>
      <c r="U47" s="360">
        <v>0.03</v>
      </c>
      <c r="V47" s="360">
        <v>0.03</v>
      </c>
      <c r="W47" s="360">
        <v>0.03</v>
      </c>
      <c r="X47" s="360">
        <v>0.03</v>
      </c>
      <c r="Y47" s="360">
        <v>0.03</v>
      </c>
      <c r="Z47" s="360">
        <v>0.03</v>
      </c>
      <c r="AA47" s="360">
        <v>0.03</v>
      </c>
      <c r="AB47" s="360">
        <v>0.03</v>
      </c>
      <c r="AC47" s="360">
        <v>0.03</v>
      </c>
      <c r="AD47" s="360">
        <v>0.03</v>
      </c>
      <c r="AE47" s="360">
        <v>0.03</v>
      </c>
      <c r="AF47" s="360">
        <v>0.03</v>
      </c>
      <c r="AG47" s="360">
        <v>0.03</v>
      </c>
      <c r="AH47" s="360">
        <v>0.03</v>
      </c>
      <c r="AI47" s="361">
        <v>0.03</v>
      </c>
    </row>
    <row r="48" spans="14:35" ht="13.5" thickBot="1">
      <c r="R48" s="362"/>
      <c r="S48" s="347"/>
      <c r="T48" s="348"/>
      <c r="U48" s="348"/>
      <c r="V48" s="348"/>
      <c r="W48" s="348"/>
      <c r="X48" s="349"/>
      <c r="Y48" s="349"/>
      <c r="Z48" s="349"/>
      <c r="AA48" s="349"/>
      <c r="AB48" s="349"/>
      <c r="AC48" s="349"/>
      <c r="AD48" s="349"/>
      <c r="AE48" s="349"/>
      <c r="AF48" s="349"/>
      <c r="AG48" s="349"/>
      <c r="AH48" s="349"/>
      <c r="AI48" s="349"/>
    </row>
    <row r="49" spans="18:35" ht="13.5" thickBot="1">
      <c r="R49" s="363" t="s">
        <v>209</v>
      </c>
      <c r="S49" s="364" t="s">
        <v>210</v>
      </c>
      <c r="T49" s="365" t="s">
        <v>211</v>
      </c>
      <c r="U49" s="366">
        <v>0.02</v>
      </c>
      <c r="V49" s="366">
        <v>0.02</v>
      </c>
      <c r="W49" s="366">
        <v>0.02</v>
      </c>
      <c r="X49" s="366">
        <v>0.02</v>
      </c>
      <c r="Y49" s="366">
        <v>0.02</v>
      </c>
      <c r="Z49" s="366">
        <v>0.02</v>
      </c>
      <c r="AA49" s="366">
        <v>0.02</v>
      </c>
      <c r="AB49" s="366">
        <v>0.02</v>
      </c>
      <c r="AC49" s="366">
        <v>0.03</v>
      </c>
      <c r="AD49" s="366">
        <v>0.02</v>
      </c>
      <c r="AE49" s="366">
        <v>0.03</v>
      </c>
      <c r="AF49" s="366">
        <v>0.03</v>
      </c>
      <c r="AG49" s="366">
        <v>0.02</v>
      </c>
      <c r="AH49" s="366">
        <v>0.02</v>
      </c>
      <c r="AI49" s="367">
        <v>0.03</v>
      </c>
    </row>
    <row r="50" spans="18:35" ht="13.5" thickBot="1">
      <c r="R50" s="368"/>
      <c r="S50" s="347"/>
      <c r="T50" s="348"/>
      <c r="U50" s="348"/>
      <c r="V50" s="348"/>
      <c r="W50" s="348"/>
      <c r="X50" s="349"/>
      <c r="Y50" s="349"/>
      <c r="Z50" s="349"/>
      <c r="AA50" s="349"/>
      <c r="AB50" s="349"/>
      <c r="AC50" s="349"/>
      <c r="AD50" s="349"/>
      <c r="AE50" s="349"/>
      <c r="AF50" s="349"/>
      <c r="AG50" s="349"/>
      <c r="AH50" s="349"/>
      <c r="AI50" s="349"/>
    </row>
    <row r="51" spans="18:35" ht="33.75">
      <c r="R51" s="681" t="s">
        <v>212</v>
      </c>
      <c r="S51" s="350" t="s">
        <v>213</v>
      </c>
      <c r="T51" s="369" t="s">
        <v>214</v>
      </c>
      <c r="U51" s="350">
        <v>0.02</v>
      </c>
      <c r="V51" s="350">
        <v>0.02</v>
      </c>
      <c r="W51" s="350">
        <v>0.02</v>
      </c>
      <c r="X51" s="350">
        <v>0.02</v>
      </c>
      <c r="Y51" s="350">
        <v>0.02</v>
      </c>
      <c r="Z51" s="350">
        <v>0.02</v>
      </c>
      <c r="AA51" s="350">
        <v>0.02</v>
      </c>
      <c r="AB51" s="350">
        <v>0.02</v>
      </c>
      <c r="AC51" s="350">
        <v>0.02</v>
      </c>
      <c r="AD51" s="350">
        <v>0.02</v>
      </c>
      <c r="AE51" s="350">
        <v>0.02</v>
      </c>
      <c r="AF51" s="350">
        <v>0.02</v>
      </c>
      <c r="AG51" s="350">
        <v>0.02</v>
      </c>
      <c r="AH51" s="350">
        <v>0.02</v>
      </c>
      <c r="AI51" s="351">
        <v>0.02</v>
      </c>
    </row>
    <row r="52" spans="18:35" ht="22.5">
      <c r="R52" s="682"/>
      <c r="S52" s="338" t="s">
        <v>215</v>
      </c>
      <c r="T52" s="370" t="s">
        <v>216</v>
      </c>
      <c r="U52" s="338">
        <v>0.02</v>
      </c>
      <c r="V52" s="338">
        <v>0.02</v>
      </c>
      <c r="W52" s="338">
        <v>0.02</v>
      </c>
      <c r="X52" s="338">
        <v>0.02</v>
      </c>
      <c r="Y52" s="338">
        <v>0.02</v>
      </c>
      <c r="Z52" s="338">
        <v>0.02</v>
      </c>
      <c r="AA52" s="338">
        <v>0.02</v>
      </c>
      <c r="AB52" s="338">
        <v>0.02</v>
      </c>
      <c r="AC52" s="338">
        <v>0.02</v>
      </c>
      <c r="AD52" s="338">
        <v>0.02</v>
      </c>
      <c r="AE52" s="338">
        <v>0.02</v>
      </c>
      <c r="AF52" s="338">
        <v>0.02</v>
      </c>
      <c r="AG52" s="338">
        <v>0.02</v>
      </c>
      <c r="AH52" s="338">
        <v>0.02</v>
      </c>
      <c r="AI52" s="339">
        <v>0.02</v>
      </c>
    </row>
    <row r="53" spans="18:35" ht="23.25" thickBot="1">
      <c r="R53" s="683"/>
      <c r="S53" s="345" t="s">
        <v>217</v>
      </c>
      <c r="T53" s="371" t="s">
        <v>218</v>
      </c>
      <c r="U53" s="360">
        <v>0.1</v>
      </c>
      <c r="V53" s="360">
        <v>0.1</v>
      </c>
      <c r="W53" s="360">
        <v>0.1</v>
      </c>
      <c r="X53" s="360">
        <v>0.1</v>
      </c>
      <c r="Y53" s="360">
        <v>0.1</v>
      </c>
      <c r="Z53" s="360">
        <v>0.1</v>
      </c>
      <c r="AA53" s="360">
        <v>0.1</v>
      </c>
      <c r="AB53" s="360">
        <v>0.1</v>
      </c>
      <c r="AC53" s="360">
        <v>0.1</v>
      </c>
      <c r="AD53" s="360">
        <v>0.1</v>
      </c>
      <c r="AE53" s="360">
        <v>0.1</v>
      </c>
      <c r="AF53" s="360">
        <v>0.1</v>
      </c>
      <c r="AG53" s="360">
        <v>0.1</v>
      </c>
      <c r="AH53" s="360">
        <v>0.1</v>
      </c>
      <c r="AI53" s="361">
        <v>0.1</v>
      </c>
    </row>
  </sheetData>
  <mergeCells count="27">
    <mergeCell ref="B14:D14"/>
    <mergeCell ref="B15:B20"/>
    <mergeCell ref="G17:G18"/>
    <mergeCell ref="B21:D21"/>
    <mergeCell ref="B2:G2"/>
    <mergeCell ref="B3:B6"/>
    <mergeCell ref="C3:E6"/>
    <mergeCell ref="B7:B13"/>
    <mergeCell ref="B23:D23"/>
    <mergeCell ref="B24:B26"/>
    <mergeCell ref="B27:D27"/>
    <mergeCell ref="R29:AI29"/>
    <mergeCell ref="AD31:AD32"/>
    <mergeCell ref="AE31:AE32"/>
    <mergeCell ref="AF31:AF32"/>
    <mergeCell ref="AG31:AG32"/>
    <mergeCell ref="R51:R53"/>
    <mergeCell ref="AI31:AI32"/>
    <mergeCell ref="X33:AI33"/>
    <mergeCell ref="R34:R40"/>
    <mergeCell ref="R42:R47"/>
    <mergeCell ref="R30:R33"/>
    <mergeCell ref="S30:T33"/>
    <mergeCell ref="X30:AI30"/>
    <mergeCell ref="AB31:AB32"/>
    <mergeCell ref="AC31:AC32"/>
    <mergeCell ref="AH31:AH32"/>
  </mergeCells>
  <phoneticPr fontId="45" type="noConversion"/>
  <pageMargins left="0.78740157480314965" right="0.98425196850393704" top="0.98425196850393704" bottom="0.98425196850393704" header="0.51181102362204722" footer="0.51181102362204722"/>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sheetPr codeName="Foglio3"/>
  <dimension ref="B1:AH28"/>
  <sheetViews>
    <sheetView showGridLines="0" showRowColHeaders="0" showZeros="0" workbookViewId="0">
      <selection activeCell="AG4" sqref="AG4:AH4"/>
    </sheetView>
  </sheetViews>
  <sheetFormatPr defaultRowHeight="11.25"/>
  <cols>
    <col min="1" max="1" width="1.28515625" style="372" customWidth="1"/>
    <col min="2" max="2" width="2" style="373" customWidth="1"/>
    <col min="3" max="3" width="32.28515625" style="372" bestFit="1" customWidth="1"/>
    <col min="4" max="4" width="6.140625" style="372" bestFit="1" customWidth="1"/>
    <col min="5" max="5" width="2.5703125" style="372" customWidth="1"/>
    <col min="6" max="6" width="4.7109375" style="372" customWidth="1"/>
    <col min="7" max="7" width="2.42578125" style="372" customWidth="1"/>
    <col min="8" max="8" width="4.7109375" style="372" customWidth="1"/>
    <col min="9" max="9" width="2.42578125" style="372" customWidth="1"/>
    <col min="10" max="10" width="4.7109375" style="372" customWidth="1"/>
    <col min="11" max="11" width="2.5703125" style="372" customWidth="1"/>
    <col min="12" max="12" width="4.7109375" style="372" customWidth="1"/>
    <col min="13" max="13" width="2.42578125" style="372" customWidth="1"/>
    <col min="14" max="14" width="4.7109375" style="372" customWidth="1"/>
    <col min="15" max="15" width="2.5703125" style="372" customWidth="1"/>
    <col min="16" max="16" width="4.7109375" style="372" customWidth="1"/>
    <col min="17" max="17" width="2.5703125" style="372" customWidth="1"/>
    <col min="18" max="18" width="4.7109375" style="372" customWidth="1"/>
    <col min="19" max="19" width="2.5703125" style="372" customWidth="1"/>
    <col min="20" max="20" width="4.7109375" style="372" customWidth="1"/>
    <col min="21" max="21" width="2.42578125" style="372" customWidth="1"/>
    <col min="22" max="22" width="4.7109375" style="372" customWidth="1"/>
    <col min="23" max="23" width="2.5703125" style="372" customWidth="1"/>
    <col min="24" max="24" width="4.7109375" style="372" customWidth="1"/>
    <col min="25" max="25" width="2.42578125" style="372" customWidth="1"/>
    <col min="26" max="26" width="4.7109375" style="372" customWidth="1"/>
    <col min="27" max="27" width="2.42578125" style="372" customWidth="1"/>
    <col min="28" max="28" width="4.7109375" style="372" customWidth="1"/>
    <col min="29" max="29" width="2.42578125" style="372" customWidth="1"/>
    <col min="30" max="30" width="4.7109375" style="372" customWidth="1"/>
    <col min="31" max="31" width="5.7109375" style="372" customWidth="1"/>
    <col min="32" max="16384" width="9.140625" style="372"/>
  </cols>
  <sheetData>
    <row r="1" spans="2:34" ht="12" thickBot="1"/>
    <row r="2" spans="2:34" ht="51" customHeight="1" thickBot="1">
      <c r="B2" s="725" t="s">
        <v>230</v>
      </c>
      <c r="C2" s="726"/>
      <c r="D2" s="726"/>
      <c r="E2" s="726"/>
      <c r="F2" s="726"/>
      <c r="G2" s="726"/>
      <c r="H2" s="726"/>
      <c r="I2" s="726"/>
      <c r="J2" s="726"/>
      <c r="K2" s="726"/>
      <c r="L2" s="726"/>
      <c r="M2" s="726"/>
      <c r="N2" s="726"/>
      <c r="O2" s="726"/>
      <c r="P2" s="726"/>
      <c r="Q2" s="726"/>
      <c r="R2" s="726"/>
      <c r="S2" s="726"/>
      <c r="T2" s="726"/>
      <c r="U2" s="726"/>
      <c r="V2" s="726"/>
      <c r="W2" s="726"/>
      <c r="X2" s="726"/>
      <c r="Y2" s="726"/>
      <c r="Z2" s="726"/>
      <c r="AA2" s="726"/>
      <c r="AB2" s="726"/>
      <c r="AC2" s="726"/>
      <c r="AD2" s="726"/>
      <c r="AE2" s="727"/>
    </row>
    <row r="3" spans="2:34" ht="39.950000000000003" customHeight="1" thickBot="1">
      <c r="B3" s="728" t="s">
        <v>231</v>
      </c>
      <c r="C3" s="729"/>
      <c r="D3" s="729"/>
      <c r="E3" s="730" t="s">
        <v>232</v>
      </c>
      <c r="F3" s="731"/>
      <c r="G3" s="731"/>
      <c r="H3" s="731"/>
      <c r="I3" s="731"/>
      <c r="J3" s="732"/>
      <c r="K3" s="733" t="s">
        <v>233</v>
      </c>
      <c r="L3" s="734"/>
      <c r="M3" s="734"/>
      <c r="N3" s="734"/>
      <c r="O3" s="734"/>
      <c r="P3" s="734"/>
      <c r="Q3" s="734"/>
      <c r="R3" s="734"/>
      <c r="S3" s="734"/>
      <c r="T3" s="734"/>
      <c r="U3" s="734"/>
      <c r="V3" s="734"/>
      <c r="W3" s="734"/>
      <c r="X3" s="734"/>
      <c r="Y3" s="734"/>
      <c r="Z3" s="734"/>
      <c r="AA3" s="734"/>
      <c r="AB3" s="734"/>
      <c r="AC3" s="734"/>
      <c r="AD3" s="734"/>
      <c r="AE3" s="735"/>
    </row>
    <row r="4" spans="2:34" ht="210.2" customHeight="1" thickBot="1">
      <c r="B4" s="736" t="s">
        <v>251</v>
      </c>
      <c r="C4" s="737"/>
      <c r="D4" s="374" t="s">
        <v>234</v>
      </c>
      <c r="E4" s="738" t="s">
        <v>235</v>
      </c>
      <c r="F4" s="739"/>
      <c r="G4" s="740" t="s">
        <v>236</v>
      </c>
      <c r="H4" s="739"/>
      <c r="I4" s="740" t="s">
        <v>237</v>
      </c>
      <c r="J4" s="741"/>
      <c r="K4" s="758" t="s">
        <v>238</v>
      </c>
      <c r="L4" s="743"/>
      <c r="M4" s="742" t="s">
        <v>239</v>
      </c>
      <c r="N4" s="743"/>
      <c r="O4" s="742" t="s">
        <v>240</v>
      </c>
      <c r="P4" s="743"/>
      <c r="Q4" s="742" t="s">
        <v>241</v>
      </c>
      <c r="R4" s="743"/>
      <c r="S4" s="742" t="s">
        <v>242</v>
      </c>
      <c r="T4" s="743"/>
      <c r="U4" s="742" t="s">
        <v>243</v>
      </c>
      <c r="V4" s="743"/>
      <c r="W4" s="742" t="s">
        <v>244</v>
      </c>
      <c r="X4" s="743"/>
      <c r="Y4" s="742" t="s">
        <v>245</v>
      </c>
      <c r="Z4" s="743"/>
      <c r="AA4" s="742" t="s">
        <v>246</v>
      </c>
      <c r="AB4" s="743"/>
      <c r="AC4" s="742" t="s">
        <v>247</v>
      </c>
      <c r="AD4" s="747"/>
      <c r="AE4" s="375" t="s">
        <v>248</v>
      </c>
    </row>
    <row r="5" spans="2:34" ht="14.1" customHeight="1">
      <c r="B5" s="376">
        <v>1</v>
      </c>
      <c r="C5" s="377" t="s">
        <v>48</v>
      </c>
      <c r="D5" s="378">
        <v>0.02</v>
      </c>
      <c r="E5" s="748"/>
      <c r="F5" s="749"/>
      <c r="G5" s="752"/>
      <c r="H5" s="749"/>
      <c r="I5" s="755"/>
      <c r="J5" s="756"/>
      <c r="K5" s="379"/>
      <c r="L5" s="380">
        <f>IF(K28&lt;&gt;FALSE,5%,0)</f>
        <v>0</v>
      </c>
      <c r="M5" s="379"/>
      <c r="N5" s="381">
        <f>IF(M28&lt;&gt;FALSE,5%,0)</f>
        <v>0</v>
      </c>
      <c r="O5" s="379"/>
      <c r="P5" s="381">
        <f>IF(O28&lt;&gt;FALSE,5%,0)</f>
        <v>0</v>
      </c>
      <c r="Q5" s="379"/>
      <c r="R5" s="381">
        <f>IF(Q28&lt;&gt;FALSE,5%,0)</f>
        <v>0</v>
      </c>
      <c r="S5" s="379"/>
      <c r="T5" s="381">
        <f>IF(S28&lt;&gt;FALSE,5%,0)</f>
        <v>0</v>
      </c>
      <c r="U5" s="379"/>
      <c r="V5" s="381">
        <f>IF(U28&lt;&gt;FALSE,5%,0)</f>
        <v>0</v>
      </c>
      <c r="W5" s="379"/>
      <c r="X5" s="381">
        <f>IF(W28&lt;&gt;FALSE,5%,0)</f>
        <v>0</v>
      </c>
      <c r="Y5" s="379"/>
      <c r="Z5" s="381">
        <f>IF(Y28&lt;&gt;FALSE,5%,0)</f>
        <v>0</v>
      </c>
      <c r="AA5" s="379"/>
      <c r="AB5" s="381">
        <f>IF(AA28&lt;&gt;FALSE,5%,0)</f>
        <v>0</v>
      </c>
      <c r="AC5" s="379"/>
      <c r="AD5" s="381">
        <f>IF(AC28&lt;&gt;FALSE,5%,0)</f>
        <v>0</v>
      </c>
      <c r="AE5" s="472">
        <f>D5*(L5+N5+P5+R5+T5+V5+X5+Z5+AB5+AD5+0)</f>
        <v>0</v>
      </c>
      <c r="AH5" s="422"/>
    </row>
    <row r="6" spans="2:34" ht="14.1" customHeight="1">
      <c r="B6" s="382">
        <f>B5+1</f>
        <v>2</v>
      </c>
      <c r="C6" s="383" t="s">
        <v>249</v>
      </c>
      <c r="D6" s="384">
        <v>3.2500000000000001E-2</v>
      </c>
      <c r="E6" s="750"/>
      <c r="F6" s="751"/>
      <c r="G6" s="753"/>
      <c r="H6" s="751"/>
      <c r="I6" s="754"/>
      <c r="J6" s="757"/>
      <c r="K6" s="385"/>
      <c r="L6" s="386">
        <f>IF(K26&lt;&gt;FALSE,5%,0)</f>
        <v>0</v>
      </c>
      <c r="M6" s="385"/>
      <c r="N6" s="387">
        <f>IF(M26&lt;&gt;FALSE,5%,0)</f>
        <v>0</v>
      </c>
      <c r="O6" s="385"/>
      <c r="P6" s="387">
        <f>IF(O26&lt;&gt;FALSE,5%,0)</f>
        <v>0</v>
      </c>
      <c r="Q6" s="385"/>
      <c r="R6" s="387">
        <f>IF(Q26&lt;&gt;FALSE,5%,0)</f>
        <v>0</v>
      </c>
      <c r="S6" s="385"/>
      <c r="T6" s="387">
        <f>IF(S26&lt;&gt;FALSE,5%,0)</f>
        <v>0</v>
      </c>
      <c r="U6" s="385"/>
      <c r="V6" s="387">
        <f>IF(U26&lt;&gt;FALSE,5%,0)</f>
        <v>0</v>
      </c>
      <c r="W6" s="385"/>
      <c r="X6" s="387">
        <f>IF(W26&lt;&gt;FALSE,5%,0)</f>
        <v>0</v>
      </c>
      <c r="Y6" s="385"/>
      <c r="Z6" s="387">
        <f>IF(Y26&lt;&gt;FALSE,5%,0)</f>
        <v>0</v>
      </c>
      <c r="AA6" s="385"/>
      <c r="AB6" s="387">
        <f>IF(AA26&lt;&gt;FALSE,5%,0)</f>
        <v>0</v>
      </c>
      <c r="AC6" s="385"/>
      <c r="AD6" s="387">
        <f>IF(AC26&lt;&gt;FALSE,5%,0)</f>
        <v>0</v>
      </c>
      <c r="AE6" s="472">
        <f>D6*(L6+N6+P6+R6+T6+V6+X6+Z6+AB6+AD6+0)</f>
        <v>0</v>
      </c>
      <c r="AH6" s="422"/>
    </row>
    <row r="7" spans="2:34" ht="14.1" customHeight="1" thickBot="1">
      <c r="B7" s="382">
        <f>B6+1</f>
        <v>3</v>
      </c>
      <c r="C7" s="383" t="s">
        <v>250</v>
      </c>
      <c r="D7" s="384">
        <v>1.7500000000000002E-2</v>
      </c>
      <c r="E7" s="750"/>
      <c r="F7" s="751"/>
      <c r="G7" s="753"/>
      <c r="H7" s="751"/>
      <c r="I7" s="754"/>
      <c r="J7" s="757"/>
      <c r="K7" s="385"/>
      <c r="L7" s="386">
        <f>IF(K24&lt;&gt;FALSE,5%,0)</f>
        <v>0</v>
      </c>
      <c r="M7" s="385"/>
      <c r="N7" s="387">
        <f>IF(M24&lt;&gt;FALSE,5%,0)</f>
        <v>0</v>
      </c>
      <c r="O7" s="385"/>
      <c r="P7" s="387">
        <f>IF(O24&lt;&gt;FALSE,5%,0)</f>
        <v>0</v>
      </c>
      <c r="Q7" s="385"/>
      <c r="R7" s="387">
        <f>IF(Q24&lt;&gt;FALSE,5%,0)</f>
        <v>0</v>
      </c>
      <c r="S7" s="385"/>
      <c r="T7" s="387">
        <f>IF(S24&lt;&gt;FALSE,5%,0)</f>
        <v>0</v>
      </c>
      <c r="U7" s="385"/>
      <c r="V7" s="387">
        <f>IF(U24&lt;&gt;FALSE,5%,0)</f>
        <v>0</v>
      </c>
      <c r="W7" s="385"/>
      <c r="X7" s="387">
        <f>IF(W24&lt;&gt;FALSE,5%,0)</f>
        <v>0</v>
      </c>
      <c r="Y7" s="385"/>
      <c r="Z7" s="387">
        <f>IF(Y24&lt;&gt;FALSE,5%,0)</f>
        <v>0</v>
      </c>
      <c r="AA7" s="385"/>
      <c r="AB7" s="387">
        <f>IF(AA24&lt;&gt;FALSE,5%,0)</f>
        <v>0</v>
      </c>
      <c r="AC7" s="385"/>
      <c r="AD7" s="387">
        <f>IF(AC24&lt;&gt;FALSE,5%,0)</f>
        <v>0</v>
      </c>
      <c r="AE7" s="472">
        <f>D7*(L7+N7+P7+R7+T7+V7+X7+Z7+AB7+AD7+0)</f>
        <v>0</v>
      </c>
      <c r="AH7" s="422"/>
    </row>
    <row r="8" spans="2:34" ht="14.1" customHeight="1" thickBot="1">
      <c r="B8" s="382">
        <f>B7+1</f>
        <v>4</v>
      </c>
      <c r="C8" s="383" t="s">
        <v>54</v>
      </c>
      <c r="D8" s="384">
        <v>0.15</v>
      </c>
      <c r="E8" s="388"/>
      <c r="F8" s="389">
        <f>IF(E20&lt;&gt;FALSE,15%,0)</f>
        <v>0</v>
      </c>
      <c r="G8" s="754"/>
      <c r="H8" s="751"/>
      <c r="I8" s="754"/>
      <c r="J8" s="757"/>
      <c r="K8" s="385"/>
      <c r="L8" s="386">
        <f>IF(K20&lt;&gt;FALSE,5%,0)</f>
        <v>0</v>
      </c>
      <c r="M8" s="385"/>
      <c r="N8" s="387">
        <f>IF(M22&lt;&gt;FALSE,5%,0)</f>
        <v>0</v>
      </c>
      <c r="O8" s="385"/>
      <c r="P8" s="387">
        <f>IF(O22&lt;&gt;FALSE,5%,0)</f>
        <v>0</v>
      </c>
      <c r="Q8" s="385"/>
      <c r="R8" s="387">
        <f>IF(Q22&lt;&gt;FALSE,5%,0)</f>
        <v>0</v>
      </c>
      <c r="S8" s="385"/>
      <c r="T8" s="387">
        <f>IF(S22&lt;&gt;FALSE,5%,0)</f>
        <v>0</v>
      </c>
      <c r="U8" s="385"/>
      <c r="V8" s="387">
        <f>IF(U22&lt;&gt;FALSE,5%,0)</f>
        <v>0</v>
      </c>
      <c r="W8" s="385"/>
      <c r="X8" s="387">
        <f>IF(W22&lt;&gt;FALSE,5%,0)</f>
        <v>0</v>
      </c>
      <c r="Y8" s="385"/>
      <c r="Z8" s="387">
        <f>IF(Y22&lt;&gt;FALSE,5%,0)</f>
        <v>0</v>
      </c>
      <c r="AA8" s="385"/>
      <c r="AB8" s="387">
        <f>IF(AA22&lt;&gt;FALSE,5%,0)</f>
        <v>0</v>
      </c>
      <c r="AC8" s="385"/>
      <c r="AD8" s="387">
        <f>IF(AC22&lt;&gt;FALSE,5%,0)</f>
        <v>0</v>
      </c>
      <c r="AE8" s="473">
        <f>D8*(F8+L8+N8+P8+R8+T8+V8+X8+Z8+AB8+AD8+0)</f>
        <v>0</v>
      </c>
      <c r="AH8" s="422"/>
    </row>
    <row r="9" spans="2:34" ht="14.1" customHeight="1" thickBot="1">
      <c r="B9" s="382">
        <f>B8+1</f>
        <v>5</v>
      </c>
      <c r="C9" s="383" t="s">
        <v>56</v>
      </c>
      <c r="D9" s="384">
        <v>0.25</v>
      </c>
      <c r="E9" s="390"/>
      <c r="F9" s="391">
        <f>IF(E22&lt;&gt;FALSE,15%,0)</f>
        <v>0</v>
      </c>
      <c r="G9" s="392"/>
      <c r="H9" s="393">
        <f>IF(G22&lt;&gt;FALSE,25%,0)</f>
        <v>0</v>
      </c>
      <c r="I9" s="392"/>
      <c r="J9" s="393">
        <f>IF(I22&lt;&gt;FALSE,15%,0)</f>
        <v>0</v>
      </c>
      <c r="K9" s="394" t="b">
        <v>1</v>
      </c>
      <c r="L9" s="395">
        <f>IF(K22&lt;&gt;FALSE,5%,0)</f>
        <v>0</v>
      </c>
      <c r="M9" s="394"/>
      <c r="N9" s="396">
        <f>IF(M20&lt;&gt;FALSE,5%,0)</f>
        <v>0</v>
      </c>
      <c r="O9" s="394"/>
      <c r="P9" s="396">
        <f>IF(O20&lt;&gt;FALSE,5%,0)</f>
        <v>0</v>
      </c>
      <c r="Q9" s="394"/>
      <c r="R9" s="396">
        <f>IF(Q20&lt;&gt;FALSE,5%,0)</f>
        <v>0</v>
      </c>
      <c r="S9" s="394"/>
      <c r="T9" s="396">
        <f>IF(S20&lt;&gt;FALSE,5%,0)</f>
        <v>0</v>
      </c>
      <c r="U9" s="394"/>
      <c r="V9" s="396">
        <f>IF(U20&lt;&gt;FALSE,5%,0)</f>
        <v>0</v>
      </c>
      <c r="W9" s="394"/>
      <c r="X9" s="396">
        <f>IF(W20&lt;&gt;FALSE,5%,0)</f>
        <v>0</v>
      </c>
      <c r="Y9" s="394"/>
      <c r="Z9" s="396">
        <f>IF(Y20&lt;&gt;FALSE,5%,0)</f>
        <v>0</v>
      </c>
      <c r="AA9" s="394"/>
      <c r="AB9" s="396">
        <f>IF(AA20&lt;&gt;FALSE,5%,0)</f>
        <v>0</v>
      </c>
      <c r="AC9" s="394"/>
      <c r="AD9" s="396">
        <f>IF(AC20&lt;&gt;FALSE,5%,0)</f>
        <v>0</v>
      </c>
      <c r="AE9" s="474">
        <f>D9*(F9+H9+J9+L9+N9+P9+R9+T9+V9+X9+Z9+AB9+AD9+0)</f>
        <v>0</v>
      </c>
      <c r="AH9" s="422"/>
    </row>
    <row r="10" spans="2:34" ht="14.1" customHeight="1" thickBot="1">
      <c r="B10" s="417"/>
      <c r="C10" s="410" t="s">
        <v>276</v>
      </c>
      <c r="D10" s="411">
        <f>SUM(D5:D9)</f>
        <v>0.47</v>
      </c>
      <c r="E10" s="407"/>
      <c r="F10" s="413"/>
      <c r="G10" s="408"/>
      <c r="H10" s="412"/>
      <c r="I10" s="408"/>
      <c r="J10" s="412"/>
      <c r="K10" s="409"/>
      <c r="L10" s="413"/>
      <c r="M10" s="409"/>
      <c r="N10" s="413"/>
      <c r="O10" s="409"/>
      <c r="P10" s="413"/>
      <c r="Q10" s="438" t="s">
        <v>285</v>
      </c>
      <c r="R10" s="414"/>
      <c r="S10" s="437"/>
      <c r="T10" s="413"/>
      <c r="U10" s="409"/>
      <c r="V10" s="415"/>
      <c r="W10" s="409"/>
      <c r="X10" s="413"/>
      <c r="Y10" s="409"/>
      <c r="Z10" s="413"/>
      <c r="AA10" s="409"/>
      <c r="AB10" s="413"/>
      <c r="AC10" s="409"/>
      <c r="AD10" s="413"/>
      <c r="AE10" s="416">
        <f>SUM(AE5:AE9)</f>
        <v>0</v>
      </c>
    </row>
    <row r="11" spans="2:34" ht="19.5" customHeight="1" thickBot="1">
      <c r="B11" s="744" t="s">
        <v>284</v>
      </c>
      <c r="C11" s="745"/>
      <c r="D11" s="745"/>
      <c r="E11" s="745"/>
      <c r="F11" s="745"/>
      <c r="G11" s="745"/>
      <c r="H11" s="745"/>
      <c r="I11" s="745"/>
      <c r="J11" s="745"/>
      <c r="K11" s="745"/>
      <c r="L11" s="745"/>
      <c r="M11" s="745"/>
      <c r="N11" s="745"/>
      <c r="O11" s="745"/>
      <c r="P11" s="745"/>
      <c r="Q11" s="745"/>
      <c r="R11" s="745"/>
      <c r="S11" s="745"/>
      <c r="T11" s="745"/>
      <c r="U11" s="745"/>
      <c r="V11" s="745"/>
      <c r="W11" s="745"/>
      <c r="X11" s="745"/>
      <c r="Y11" s="745"/>
      <c r="Z11" s="745"/>
      <c r="AA11" s="745"/>
      <c r="AB11" s="745"/>
      <c r="AC11" s="745"/>
      <c r="AD11" s="745"/>
      <c r="AE11" s="746"/>
    </row>
    <row r="14" spans="2:34">
      <c r="L14" s="397"/>
    </row>
    <row r="20" spans="4:31" ht="31.5" hidden="1">
      <c r="D20" s="436"/>
      <c r="E20" s="444" t="b">
        <v>0</v>
      </c>
      <c r="F20" s="445"/>
      <c r="G20" s="445"/>
      <c r="H20" s="445"/>
      <c r="I20" s="445"/>
      <c r="J20" s="445"/>
      <c r="K20" s="445" t="b">
        <v>0</v>
      </c>
      <c r="L20" s="445"/>
      <c r="M20" s="445" t="b">
        <v>0</v>
      </c>
      <c r="N20" s="445"/>
      <c r="O20" s="445" t="b">
        <v>0</v>
      </c>
      <c r="P20" s="445"/>
      <c r="Q20" s="445" t="b">
        <v>0</v>
      </c>
      <c r="R20" s="445"/>
      <c r="S20" s="445" t="b">
        <v>0</v>
      </c>
      <c r="T20" s="445"/>
      <c r="U20" s="445" t="b">
        <v>0</v>
      </c>
      <c r="V20" s="445"/>
      <c r="W20" s="445" t="b">
        <v>0</v>
      </c>
      <c r="X20" s="445"/>
      <c r="Y20" s="445" t="b">
        <v>0</v>
      </c>
      <c r="Z20" s="445"/>
      <c r="AA20" s="445" t="b">
        <v>0</v>
      </c>
      <c r="AB20" s="445"/>
      <c r="AC20" s="446" t="b">
        <v>0</v>
      </c>
      <c r="AD20" s="436"/>
      <c r="AE20" s="436"/>
    </row>
    <row r="21" spans="4:31" hidden="1">
      <c r="E21" s="447"/>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8"/>
    </row>
    <row r="22" spans="4:31" ht="31.5" hidden="1">
      <c r="D22" s="436"/>
      <c r="E22" s="449" t="b">
        <v>0</v>
      </c>
      <c r="F22" s="443"/>
      <c r="G22" s="443" t="b">
        <v>0</v>
      </c>
      <c r="H22" s="443"/>
      <c r="I22" s="443" t="b">
        <v>0</v>
      </c>
      <c r="J22" s="443"/>
      <c r="K22" s="443" t="b">
        <v>0</v>
      </c>
      <c r="L22" s="443"/>
      <c r="M22" s="443" t="b">
        <v>0</v>
      </c>
      <c r="N22" s="443"/>
      <c r="O22" s="443" t="b">
        <v>0</v>
      </c>
      <c r="P22" s="443"/>
      <c r="Q22" s="443" t="b">
        <v>0</v>
      </c>
      <c r="R22" s="443"/>
      <c r="S22" s="443" t="b">
        <v>0</v>
      </c>
      <c r="T22" s="443"/>
      <c r="U22" s="443" t="b">
        <v>0</v>
      </c>
      <c r="V22" s="443"/>
      <c r="W22" s="443" t="b">
        <v>0</v>
      </c>
      <c r="X22" s="443"/>
      <c r="Y22" s="443" t="b">
        <v>0</v>
      </c>
      <c r="Z22" s="443"/>
      <c r="AA22" s="443" t="b">
        <v>0</v>
      </c>
      <c r="AB22" s="443"/>
      <c r="AC22" s="450" t="b">
        <v>0</v>
      </c>
      <c r="AD22" s="436"/>
      <c r="AE22" s="436"/>
    </row>
    <row r="23" spans="4:31" ht="12" hidden="1" thickBot="1">
      <c r="E23" s="455"/>
      <c r="F23" s="456"/>
      <c r="G23" s="456"/>
      <c r="H23" s="456"/>
      <c r="I23" s="456"/>
      <c r="J23" s="456"/>
      <c r="K23" s="442"/>
      <c r="L23" s="442"/>
      <c r="M23" s="442"/>
      <c r="N23" s="442"/>
      <c r="O23" s="442"/>
      <c r="P23" s="442"/>
      <c r="Q23" s="442"/>
      <c r="R23" s="442"/>
      <c r="S23" s="442"/>
      <c r="T23" s="442"/>
      <c r="U23" s="442"/>
      <c r="V23" s="442"/>
      <c r="W23" s="442"/>
      <c r="X23" s="442"/>
      <c r="Y23" s="442"/>
      <c r="Z23" s="442"/>
      <c r="AA23" s="442"/>
      <c r="AB23" s="442"/>
      <c r="AC23" s="448"/>
    </row>
    <row r="24" spans="4:31" ht="31.5" hidden="1">
      <c r="E24" s="443"/>
      <c r="F24" s="443"/>
      <c r="G24" s="443"/>
      <c r="H24" s="443"/>
      <c r="I24" s="443"/>
      <c r="J24" s="443"/>
      <c r="K24" s="449" t="b">
        <v>0</v>
      </c>
      <c r="L24" s="443"/>
      <c r="M24" s="443" t="b">
        <v>0</v>
      </c>
      <c r="N24" s="443"/>
      <c r="O24" s="443" t="b">
        <v>0</v>
      </c>
      <c r="P24" s="443"/>
      <c r="Q24" s="443" t="b">
        <v>0</v>
      </c>
      <c r="R24" s="443"/>
      <c r="S24" s="443" t="b">
        <v>0</v>
      </c>
      <c r="T24" s="443"/>
      <c r="U24" s="443" t="b">
        <v>0</v>
      </c>
      <c r="V24" s="443"/>
      <c r="W24" s="443" t="b">
        <v>0</v>
      </c>
      <c r="X24" s="443"/>
      <c r="Y24" s="443" t="b">
        <v>0</v>
      </c>
      <c r="Z24" s="443"/>
      <c r="AA24" s="443" t="b">
        <v>0</v>
      </c>
      <c r="AB24" s="443"/>
      <c r="AC24" s="450" t="b">
        <v>0</v>
      </c>
      <c r="AD24" s="436"/>
      <c r="AE24" s="436"/>
    </row>
    <row r="25" spans="4:31" hidden="1">
      <c r="E25" s="442"/>
      <c r="F25" s="442"/>
      <c r="G25" s="442"/>
      <c r="H25" s="442"/>
      <c r="I25" s="442"/>
      <c r="J25" s="442"/>
      <c r="K25" s="447"/>
      <c r="L25" s="442"/>
      <c r="M25" s="442"/>
      <c r="N25" s="442"/>
      <c r="O25" s="442"/>
      <c r="P25" s="442"/>
      <c r="Q25" s="442"/>
      <c r="R25" s="442"/>
      <c r="S25" s="442"/>
      <c r="T25" s="442"/>
      <c r="U25" s="442"/>
      <c r="V25" s="442"/>
      <c r="W25" s="442"/>
      <c r="X25" s="442"/>
      <c r="Y25" s="442"/>
      <c r="Z25" s="442"/>
      <c r="AA25" s="442"/>
      <c r="AB25" s="442"/>
      <c r="AC25" s="448"/>
    </row>
    <row r="26" spans="4:31" ht="31.5" hidden="1">
      <c r="E26" s="443"/>
      <c r="F26" s="443"/>
      <c r="G26" s="443"/>
      <c r="H26" s="443"/>
      <c r="I26" s="443"/>
      <c r="J26" s="443"/>
      <c r="K26" s="449" t="b">
        <v>0</v>
      </c>
      <c r="L26" s="443"/>
      <c r="M26" s="443" t="b">
        <v>0</v>
      </c>
      <c r="N26" s="443"/>
      <c r="O26" s="443" t="b">
        <v>0</v>
      </c>
      <c r="P26" s="443"/>
      <c r="Q26" s="443" t="b">
        <v>0</v>
      </c>
      <c r="R26" s="443"/>
      <c r="S26" s="443" t="b">
        <v>0</v>
      </c>
      <c r="T26" s="443"/>
      <c r="U26" s="443" t="b">
        <v>0</v>
      </c>
      <c r="V26" s="443"/>
      <c r="W26" s="443" t="b">
        <v>0</v>
      </c>
      <c r="X26" s="443"/>
      <c r="Y26" s="443" t="b">
        <v>0</v>
      </c>
      <c r="Z26" s="443"/>
      <c r="AA26" s="443" t="b">
        <v>0</v>
      </c>
      <c r="AB26" s="443"/>
      <c r="AC26" s="450" t="b">
        <v>0</v>
      </c>
      <c r="AD26" s="436"/>
      <c r="AE26" s="436"/>
    </row>
    <row r="27" spans="4:31" hidden="1">
      <c r="E27" s="442"/>
      <c r="F27" s="442"/>
      <c r="G27" s="442"/>
      <c r="H27" s="442"/>
      <c r="I27" s="442"/>
      <c r="J27" s="442"/>
      <c r="K27" s="447"/>
      <c r="L27" s="442"/>
      <c r="M27" s="442"/>
      <c r="N27" s="442"/>
      <c r="O27" s="442"/>
      <c r="P27" s="442"/>
      <c r="Q27" s="442"/>
      <c r="R27" s="442"/>
      <c r="S27" s="442"/>
      <c r="T27" s="442"/>
      <c r="U27" s="442"/>
      <c r="V27" s="442"/>
      <c r="W27" s="442"/>
      <c r="X27" s="442"/>
      <c r="Y27" s="442"/>
      <c r="Z27" s="442"/>
      <c r="AA27" s="442"/>
      <c r="AB27" s="442"/>
      <c r="AC27" s="448"/>
    </row>
    <row r="28" spans="4:31" ht="31.5" hidden="1" thickBot="1">
      <c r="E28" s="454"/>
      <c r="F28" s="454"/>
      <c r="G28" s="454"/>
      <c r="H28" s="454"/>
      <c r="I28" s="454"/>
      <c r="J28" s="454"/>
      <c r="K28" s="451" t="b">
        <v>0</v>
      </c>
      <c r="L28" s="452"/>
      <c r="M28" s="452" t="b">
        <v>0</v>
      </c>
      <c r="N28" s="452"/>
      <c r="O28" s="452" t="b">
        <v>0</v>
      </c>
      <c r="P28" s="452"/>
      <c r="Q28" s="452" t="b">
        <v>0</v>
      </c>
      <c r="R28" s="452"/>
      <c r="S28" s="452" t="b">
        <v>0</v>
      </c>
      <c r="T28" s="452"/>
      <c r="U28" s="452" t="b">
        <v>0</v>
      </c>
      <c r="V28" s="452"/>
      <c r="W28" s="452" t="b">
        <v>0</v>
      </c>
      <c r="X28" s="452"/>
      <c r="Y28" s="452" t="b">
        <v>0</v>
      </c>
      <c r="Z28" s="452"/>
      <c r="AA28" s="452" t="b">
        <v>0</v>
      </c>
      <c r="AB28" s="452"/>
      <c r="AC28" s="453" t="b">
        <v>0</v>
      </c>
      <c r="AD28" s="441"/>
      <c r="AE28" s="441"/>
    </row>
  </sheetData>
  <mergeCells count="22">
    <mergeCell ref="B11:AE11"/>
    <mergeCell ref="AA4:AB4"/>
    <mergeCell ref="AC4:AD4"/>
    <mergeCell ref="E5:F7"/>
    <mergeCell ref="G5:H8"/>
    <mergeCell ref="I5:J8"/>
    <mergeCell ref="K4:L4"/>
    <mergeCell ref="M4:N4"/>
    <mergeCell ref="S4:T4"/>
    <mergeCell ref="U4:V4"/>
    <mergeCell ref="B2:AE2"/>
    <mergeCell ref="B3:D3"/>
    <mergeCell ref="E3:J3"/>
    <mergeCell ref="K3:AE3"/>
    <mergeCell ref="B4:C4"/>
    <mergeCell ref="E4:F4"/>
    <mergeCell ref="G4:H4"/>
    <mergeCell ref="I4:J4"/>
    <mergeCell ref="W4:X4"/>
    <mergeCell ref="Y4:Z4"/>
    <mergeCell ref="O4:P4"/>
    <mergeCell ref="Q4:R4"/>
  </mergeCells>
  <phoneticPr fontId="45" type="noConversion"/>
  <pageMargins left="0.75" right="0.75" top="1" bottom="1" header="0.5" footer="0.5"/>
  <pageSetup paperSize="9" scale="95"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PARCELLA</vt:lpstr>
      <vt:lpstr>PRESTAZIONI ACC. TAB. B1</vt:lpstr>
      <vt:lpstr>494 INCREMENTI E MAGG. TAB. B2</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*Momy</dc:creator>
  <cp:lastModifiedBy>Pc1</cp:lastModifiedBy>
  <cp:lastPrinted>2007-07-21T18:13:08Z</cp:lastPrinted>
  <dcterms:created xsi:type="dcterms:W3CDTF">2003-07-17T18:05:06Z</dcterms:created>
  <dcterms:modified xsi:type="dcterms:W3CDTF">2011-05-24T10:13:04Z</dcterms:modified>
</cp:coreProperties>
</file>